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7.xml" ContentType="application/vnd.openxmlformats-officedocument.drawing+xml"/>
  <Override PartName="/xl/charts/chart31.xml" ContentType="application/vnd.openxmlformats-officedocument.drawingml.chart+xml"/>
  <Override PartName="/xl/drawings/drawing18.xml" ContentType="application/vnd.openxmlformats-officedocument.drawingml.chartshapes+xml"/>
  <Override PartName="/xl/charts/chart32.xml" ContentType="application/vnd.openxmlformats-officedocument.drawingml.chart+xml"/>
  <Override PartName="/xl/drawings/drawing19.xml" ContentType="application/vnd.openxmlformats-officedocument.drawing+xml"/>
  <Override PartName="/xl/charts/chart33.xml" ContentType="application/vnd.openxmlformats-officedocument.drawingml.chart+xml"/>
  <Override PartName="/xl/drawings/drawing2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4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5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9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0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3.xml" ContentType="application/vnd.openxmlformats-officedocument.drawing+xml"/>
  <Override PartName="/xl/charts/chart67.xml" ContentType="application/vnd.openxmlformats-officedocument.drawingml.chart+xml"/>
  <Override PartName="/xl/drawings/drawing34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5.xml" ContentType="application/vnd.openxmlformats-officedocument.drawing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drawings/drawing3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0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1.xml" ContentType="application/vnd.openxmlformats-officedocument.drawing+xml"/>
  <Override PartName="/xl/charts/chart84.xml" ContentType="application/vnd.openxmlformats-officedocument.drawingml.chart+xml"/>
  <Override PartName="/xl/drawings/drawing4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43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44.xml" ContentType="application/vnd.openxmlformats-officedocument.drawing+xml"/>
  <Override PartName="/xl/charts/chart90.xml" ContentType="application/vnd.openxmlformats-officedocument.drawingml.chart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updateLinks="never" codeName="ThisWorkbook" checkCompatibility="1" defaultThemeVersion="124226"/>
  <bookViews>
    <workbookView xWindow="-15" yWindow="-15" windowWidth="14520" windowHeight="11010" firstSheet="9" activeTab="30"/>
  </bookViews>
  <sheets>
    <sheet name="Titulní" sheetId="212" r:id="rId1"/>
    <sheet name="Obsah" sheetId="52" r:id="rId2"/>
    <sheet name="Úvod" sheetId="214" r:id="rId3"/>
    <sheet name="1" sheetId="75" r:id="rId4"/>
    <sheet name="2" sheetId="58" r:id="rId5"/>
    <sheet name="3.1" sheetId="128" r:id="rId6"/>
    <sheet name="3.2" sheetId="216" r:id="rId7"/>
    <sheet name="3.3" sheetId="129" r:id="rId8"/>
    <sheet name="3.4" sheetId="179" r:id="rId9"/>
    <sheet name="3.5" sheetId="176" r:id="rId10"/>
    <sheet name="4.1" sheetId="198" r:id="rId11"/>
    <sheet name="4.2" sheetId="98" r:id="rId12"/>
    <sheet name="5.1" sheetId="196" r:id="rId13"/>
    <sheet name="5.2" sheetId="177" r:id="rId14"/>
    <sheet name="6.1" sheetId="121" r:id="rId15"/>
    <sheet name="6.2" sheetId="122" r:id="rId16"/>
    <sheet name="6.3" sheetId="119" r:id="rId17"/>
    <sheet name="6.4" sheetId="64" r:id="rId18"/>
    <sheet name="6.5" sheetId="89" r:id="rId19"/>
    <sheet name="6.6" sheetId="90" r:id="rId20"/>
    <sheet name="6.7" sheetId="65" r:id="rId21"/>
    <sheet name="7.1" sheetId="101" r:id="rId22"/>
    <sheet name="7.2" sheetId="123" r:id="rId23"/>
    <sheet name="7.3" sheetId="203" r:id="rId24"/>
    <sheet name="7.4" sheetId="207" r:id="rId25"/>
    <sheet name="7.5" sheetId="208" r:id="rId26"/>
    <sheet name="8.1" sheetId="169" r:id="rId27"/>
    <sheet name="8.2" sheetId="166" r:id="rId28"/>
    <sheet name="8.3" sheetId="170" r:id="rId29"/>
    <sheet name="8.4" sheetId="171" r:id="rId30"/>
    <sheet name="8.5" sheetId="172" r:id="rId31"/>
    <sheet name="8.6" sheetId="173" r:id="rId32"/>
    <sheet name="8.7" sheetId="174" r:id="rId33"/>
    <sheet name="8.8" sheetId="124" r:id="rId34"/>
    <sheet name="8.9" sheetId="202" r:id="rId35"/>
    <sheet name="9.1" sheetId="110" r:id="rId36"/>
    <sheet name="9.2" sheetId="132" r:id="rId37"/>
    <sheet name="9.3" sheetId="200" r:id="rId38"/>
    <sheet name="9.4" sheetId="168" r:id="rId39"/>
    <sheet name="9.5" sheetId="204" r:id="rId40"/>
    <sheet name="10" sheetId="205" r:id="rId41"/>
    <sheet name="11.1" sheetId="112" r:id="rId42"/>
    <sheet name="11.2" sheetId="114" r:id="rId43"/>
    <sheet name="11.3" sheetId="150" r:id="rId44"/>
    <sheet name="11.4" sheetId="134" r:id="rId45"/>
    <sheet name="11.5" sheetId="193" r:id="rId46"/>
    <sheet name="12.1" sheetId="190" r:id="rId47"/>
    <sheet name="12.2" sheetId="209" r:id="rId48"/>
    <sheet name="12.3" sheetId="192" r:id="rId49"/>
    <sheet name="13" sheetId="184" r:id="rId50"/>
  </sheets>
  <externalReferences>
    <externalReference r:id="rId51"/>
  </externalReferences>
  <definedNames>
    <definedName name="Datum_OTE">"2. 5. 2017"</definedName>
    <definedName name="_xlnm.Print_Area" localSheetId="3">'1'!$A$1:$B$47</definedName>
    <definedName name="_xlnm.Print_Area" localSheetId="40">'10'!$A$1:$Q$69</definedName>
    <definedName name="_xlnm.Print_Area" localSheetId="41">'11.1'!$A$1:$K$119</definedName>
    <definedName name="_xlnm.Print_Area" localSheetId="42">'11.2'!$A$1:$Q$45</definedName>
    <definedName name="_xlnm.Print_Area" localSheetId="43">'11.3'!$A$1:$P$54</definedName>
    <definedName name="_xlnm.Print_Area" localSheetId="44">'11.4'!$A$1:$R$123</definedName>
    <definedName name="_xlnm.Print_Area" localSheetId="45">'11.5'!$A$1:$P$57</definedName>
    <definedName name="_xlnm.Print_Area" localSheetId="46">'12.1'!$A$1:$I$151</definedName>
    <definedName name="_xlnm.Print_Area" localSheetId="47">'12.2'!$A$1:$Q$129</definedName>
    <definedName name="_xlnm.Print_Area" localSheetId="48">'12.3'!$A$1:$AE$45</definedName>
    <definedName name="_xlnm.Print_Area" localSheetId="49">'13'!$A$1:$U$54</definedName>
    <definedName name="_xlnm.Print_Area" localSheetId="4">'2'!$A$1:$B$142</definedName>
    <definedName name="_xlnm.Print_Area" localSheetId="5">'3.1'!$A$1:$K$51</definedName>
    <definedName name="_xlnm.Print_Area" localSheetId="6">'3.2'!$A$1:$O$48</definedName>
    <definedName name="_xlnm.Print_Area" localSheetId="7">'3.3'!$A$1:$S$38</definedName>
    <definedName name="_xlnm.Print_Area" localSheetId="8">'3.4'!$A$1:$S$37</definedName>
    <definedName name="_xlnm.Print_Area" localSheetId="9">'3.5'!$A$1:$Q$42</definedName>
    <definedName name="_xlnm.Print_Area" localSheetId="10">'4.1'!$A$1:$N$38</definedName>
    <definedName name="_xlnm.Print_Area" localSheetId="11">'4.2'!$A$1:$N$42</definedName>
    <definedName name="_xlnm.Print_Area" localSheetId="12">'5.1'!$A$1:$G$66</definedName>
    <definedName name="_xlnm.Print_Area" localSheetId="13">'5.2'!$A$1:$J$42</definedName>
    <definedName name="_xlnm.Print_Area" localSheetId="14">'6.1'!$A$1:$R$27</definedName>
    <definedName name="_xlnm.Print_Area" localSheetId="15">'6.2'!$A$1:$Q$25</definedName>
    <definedName name="_xlnm.Print_Area" localSheetId="16">'6.3'!$A$1:$Q$24</definedName>
    <definedName name="_xlnm.Print_Area" localSheetId="17">'6.4'!$A$1:$M$58</definedName>
    <definedName name="_xlnm.Print_Area" localSheetId="18">'6.5'!$A$1:$M$44</definedName>
    <definedName name="_xlnm.Print_Area" localSheetId="19">'6.6'!$A$1:$I$59</definedName>
    <definedName name="_xlnm.Print_Area" localSheetId="20">'6.7'!$A$1:$L$59</definedName>
    <definedName name="_xlnm.Print_Area" localSheetId="21">'7.1'!$A$1:$L$55</definedName>
    <definedName name="_xlnm.Print_Area" localSheetId="22">'7.2'!$A$1:$K$49</definedName>
    <definedName name="_xlnm.Print_Area" localSheetId="23">'7.3'!$A$1:$G$37</definedName>
    <definedName name="_xlnm.Print_Area" localSheetId="24">'7.4'!$A$1:$L$61</definedName>
    <definedName name="_xlnm.Print_Area" localSheetId="25">'7.5'!$A$1:$M$59</definedName>
    <definedName name="_xlnm.Print_Area" localSheetId="26">'8.1'!$A$1:$P$40</definedName>
    <definedName name="_xlnm.Print_Area" localSheetId="27">'8.2'!$A$1:$P$36</definedName>
    <definedName name="_xlnm.Print_Area" localSheetId="28">'8.3'!$A$1:$P$36</definedName>
    <definedName name="_xlnm.Print_Area" localSheetId="29">'8.4'!$A$1:$P$36</definedName>
    <definedName name="_xlnm.Print_Area" localSheetId="30">'8.5'!$A$1:$P$36</definedName>
    <definedName name="_xlnm.Print_Area" localSheetId="31">'8.6'!$A$1:$P$37</definedName>
    <definedName name="_xlnm.Print_Area" localSheetId="32">'8.7'!$A$1:$R$37</definedName>
    <definedName name="_xlnm.Print_Area" localSheetId="33">'8.8'!$A$1:$R$37</definedName>
    <definedName name="_xlnm.Print_Area" localSheetId="34">'8.9'!$A$1:$H$53</definedName>
    <definedName name="_xlnm.Print_Area" localSheetId="35">'9.1'!$A$1:$K$58</definedName>
    <definedName name="_xlnm.Print_Area" localSheetId="36">'9.2'!$A$1:$K$44</definedName>
    <definedName name="_xlnm.Print_Area" localSheetId="37">'9.3'!$A$1:$I$67</definedName>
    <definedName name="_xlnm.Print_Area" localSheetId="38">'9.4'!$A$1:$N$40</definedName>
    <definedName name="_xlnm.Print_Area" localSheetId="39">'9.5'!$A$1:$M$42</definedName>
    <definedName name="_xlnm.Print_Area" localSheetId="1">Obsah!$A$1:$C$58</definedName>
    <definedName name="_xlnm.Print_Area" localSheetId="0">Titulní!$A$1:$J$63</definedName>
    <definedName name="_xlnm.Print_Area" localSheetId="2">Úvod!$A$1:$B$71</definedName>
    <definedName name="OLE_LINK107" localSheetId="2">Úvod!$A$3</definedName>
    <definedName name="OLE_LINK42" localSheetId="4">'2'!$A$4</definedName>
    <definedName name="OLE_LINK42" localSheetId="2">Úvod!$A$4</definedName>
    <definedName name="OLE_LINK43" localSheetId="4">'2'!$A$4</definedName>
    <definedName name="OLE_LINK43" localSheetId="2">Úvod!$A$4</definedName>
    <definedName name="OLE_LINK6" localSheetId="4">'2'!$A$7</definedName>
    <definedName name="OLE_LINK6" localSheetId="2">Úvod!#REF!</definedName>
    <definedName name="OLE_LINK7" localSheetId="4">'2'!$A$7</definedName>
    <definedName name="OLE_LINK7" localSheetId="2">Úvod!#REF!</definedName>
  </definedNames>
  <calcPr calcId="191029"/>
</workbook>
</file>

<file path=xl/calcChain.xml><?xml version="1.0" encoding="utf-8"?>
<calcChain xmlns="http://schemas.openxmlformats.org/spreadsheetml/2006/main">
  <c r="M79" i="209" l="1"/>
  <c r="L79" i="209"/>
  <c r="G79" i="209"/>
  <c r="F79" i="209"/>
  <c r="M78" i="209"/>
  <c r="L78" i="209"/>
  <c r="G78" i="209"/>
  <c r="F78" i="209"/>
  <c r="M77" i="209"/>
  <c r="L77" i="209"/>
  <c r="G77" i="209"/>
  <c r="F77" i="209"/>
  <c r="M76" i="209"/>
  <c r="L76" i="209"/>
  <c r="G76" i="209"/>
  <c r="F76" i="209"/>
  <c r="M75" i="209"/>
  <c r="L75" i="209"/>
  <c r="G75" i="209"/>
  <c r="F75" i="209"/>
  <c r="M74" i="209"/>
  <c r="L74" i="209"/>
  <c r="G74" i="209"/>
  <c r="F74" i="209"/>
  <c r="M73" i="209"/>
  <c r="L73" i="209"/>
  <c r="G73" i="209"/>
  <c r="F73" i="209"/>
  <c r="M72" i="209"/>
  <c r="L72" i="209"/>
  <c r="G72" i="209"/>
  <c r="F72" i="209"/>
  <c r="M71" i="209"/>
  <c r="L71" i="209"/>
  <c r="G71" i="209"/>
  <c r="F71" i="209"/>
  <c r="M70" i="209"/>
  <c r="L70" i="209"/>
  <c r="G70" i="209"/>
  <c r="F70" i="209"/>
  <c r="M69" i="209"/>
  <c r="L69" i="209"/>
  <c r="G69" i="209"/>
  <c r="F69" i="209"/>
  <c r="M68" i="209"/>
  <c r="L68" i="209"/>
  <c r="G68" i="209"/>
  <c r="F68" i="209"/>
  <c r="M67" i="209"/>
  <c r="L67" i="209"/>
  <c r="G67" i="209"/>
  <c r="F67" i="209"/>
  <c r="M66" i="209"/>
  <c r="L66" i="209"/>
  <c r="G66" i="209"/>
  <c r="F66" i="209"/>
  <c r="M65" i="209"/>
  <c r="L65" i="209"/>
  <c r="G65" i="209"/>
  <c r="F65" i="209"/>
  <c r="A127" i="190"/>
  <c r="A104" i="190"/>
  <c r="A81" i="190"/>
  <c r="A105" i="190"/>
  <c r="A128" i="190" s="1"/>
  <c r="A67" i="134" l="1"/>
  <c r="A68" i="134"/>
  <c r="A69" i="134"/>
  <c r="A70" i="134"/>
  <c r="A71" i="134"/>
  <c r="A72" i="134"/>
  <c r="A73" i="134"/>
  <c r="A74" i="134"/>
  <c r="A75" i="134"/>
  <c r="A76" i="134"/>
  <c r="A77" i="134"/>
  <c r="A78" i="134"/>
  <c r="A79" i="134"/>
  <c r="A80" i="134"/>
  <c r="A81" i="134"/>
  <c r="A82" i="134"/>
  <c r="A83" i="134"/>
  <c r="A84" i="134"/>
  <c r="A85" i="134"/>
  <c r="A66" i="134"/>
  <c r="O88" i="134"/>
  <c r="N88" i="134"/>
  <c r="M88" i="134"/>
  <c r="L88" i="134"/>
  <c r="K88" i="134"/>
  <c r="J88" i="134"/>
  <c r="I88" i="134"/>
  <c r="H88" i="134"/>
  <c r="G88" i="134"/>
  <c r="F88" i="134"/>
  <c r="E88" i="134"/>
  <c r="D88" i="134"/>
  <c r="C88" i="134"/>
  <c r="B88" i="134"/>
  <c r="Q85" i="134"/>
  <c r="Q98" i="134" s="1"/>
  <c r="O85" i="134"/>
  <c r="O98" i="134" s="1"/>
  <c r="N85" i="134"/>
  <c r="N98" i="134" s="1"/>
  <c r="M85" i="134"/>
  <c r="M98" i="134" s="1"/>
  <c r="L85" i="134"/>
  <c r="L98" i="134" s="1"/>
  <c r="K85" i="134"/>
  <c r="K98" i="134" s="1"/>
  <c r="J85" i="134"/>
  <c r="J98" i="134" s="1"/>
  <c r="I85" i="134"/>
  <c r="I98" i="134" s="1"/>
  <c r="H85" i="134"/>
  <c r="H98" i="134" s="1"/>
  <c r="G85" i="134"/>
  <c r="G98" i="134" s="1"/>
  <c r="F85" i="134"/>
  <c r="F98" i="134" s="1"/>
  <c r="E85" i="134"/>
  <c r="E98" i="134" s="1"/>
  <c r="D85" i="134"/>
  <c r="D98" i="134" s="1"/>
  <c r="C85" i="134"/>
  <c r="C98" i="134" s="1"/>
  <c r="B85" i="134"/>
  <c r="B98" i="134" s="1"/>
  <c r="Q84" i="134"/>
  <c r="O84" i="134"/>
  <c r="N84" i="134"/>
  <c r="M84" i="134"/>
  <c r="L84" i="134"/>
  <c r="K84" i="134"/>
  <c r="J84" i="134"/>
  <c r="I84" i="134"/>
  <c r="H84" i="134"/>
  <c r="G84" i="134"/>
  <c r="F84" i="134"/>
  <c r="E84" i="134"/>
  <c r="D84" i="134"/>
  <c r="C84" i="134"/>
  <c r="B84" i="134"/>
  <c r="Q83" i="134"/>
  <c r="O83" i="134"/>
  <c r="N83" i="134"/>
  <c r="M83" i="134"/>
  <c r="L83" i="134"/>
  <c r="K83" i="134"/>
  <c r="J83" i="134"/>
  <c r="I83" i="134"/>
  <c r="H83" i="134"/>
  <c r="G83" i="134"/>
  <c r="F83" i="134"/>
  <c r="E83" i="134"/>
  <c r="D83" i="134"/>
  <c r="C83" i="134"/>
  <c r="B83" i="134"/>
  <c r="Q82" i="134"/>
  <c r="O82" i="134"/>
  <c r="N82" i="134"/>
  <c r="M82" i="134"/>
  <c r="L82" i="134"/>
  <c r="K82" i="134"/>
  <c r="J82" i="134"/>
  <c r="I82" i="134"/>
  <c r="H82" i="134"/>
  <c r="G82" i="134"/>
  <c r="F82" i="134"/>
  <c r="E82" i="134"/>
  <c r="D82" i="134"/>
  <c r="C82" i="134"/>
  <c r="B82" i="134"/>
  <c r="Q81" i="134"/>
  <c r="O81" i="134"/>
  <c r="N81" i="134"/>
  <c r="M81" i="134"/>
  <c r="L81" i="134"/>
  <c r="K81" i="134"/>
  <c r="J81" i="134"/>
  <c r="I81" i="134"/>
  <c r="H81" i="134"/>
  <c r="G81" i="134"/>
  <c r="F81" i="134"/>
  <c r="E81" i="134"/>
  <c r="D81" i="134"/>
  <c r="C81" i="134"/>
  <c r="B81" i="134"/>
  <c r="Q80" i="134"/>
  <c r="O80" i="134"/>
  <c r="N80" i="134"/>
  <c r="M80" i="134"/>
  <c r="L80" i="134"/>
  <c r="K80" i="134"/>
  <c r="J80" i="134"/>
  <c r="I80" i="134"/>
  <c r="H80" i="134"/>
  <c r="G80" i="134"/>
  <c r="F80" i="134"/>
  <c r="E80" i="134"/>
  <c r="D80" i="134"/>
  <c r="C80" i="134"/>
  <c r="B80" i="134"/>
  <c r="Q79" i="134"/>
  <c r="O79" i="134"/>
  <c r="N79" i="134"/>
  <c r="M79" i="134"/>
  <c r="L79" i="134"/>
  <c r="K79" i="134"/>
  <c r="J79" i="134"/>
  <c r="I79" i="134"/>
  <c r="H79" i="134"/>
  <c r="G79" i="134"/>
  <c r="F79" i="134"/>
  <c r="E79" i="134"/>
  <c r="D79" i="134"/>
  <c r="C79" i="134"/>
  <c r="B79" i="134"/>
  <c r="P78" i="134"/>
  <c r="R78" i="134" s="1"/>
  <c r="P77" i="134"/>
  <c r="R77" i="134" s="1"/>
  <c r="R76" i="134"/>
  <c r="P76" i="134"/>
  <c r="P82" i="134" s="1"/>
  <c r="P75" i="134"/>
  <c r="P74" i="134"/>
  <c r="R74" i="134" s="1"/>
  <c r="R73" i="134"/>
  <c r="P73" i="134"/>
  <c r="P72" i="134"/>
  <c r="R72" i="134" s="1"/>
  <c r="P71" i="134"/>
  <c r="P80" i="134" s="1"/>
  <c r="P70" i="134"/>
  <c r="R70" i="134" s="1"/>
  <c r="P69" i="134"/>
  <c r="R69" i="134" s="1"/>
  <c r="R68" i="134"/>
  <c r="P68" i="134"/>
  <c r="P67" i="134"/>
  <c r="I6" i="150"/>
  <c r="J6" i="150"/>
  <c r="K6" i="150"/>
  <c r="L6" i="150"/>
  <c r="M6" i="150"/>
  <c r="N6" i="150"/>
  <c r="O6" i="150"/>
  <c r="I7" i="150"/>
  <c r="J7" i="150"/>
  <c r="K7" i="150"/>
  <c r="L7" i="150"/>
  <c r="M7" i="150"/>
  <c r="N7" i="150"/>
  <c r="O7" i="150"/>
  <c r="I8" i="150"/>
  <c r="J8" i="150"/>
  <c r="K8" i="150"/>
  <c r="L8" i="150"/>
  <c r="M8" i="150"/>
  <c r="N8" i="150"/>
  <c r="O8" i="150"/>
  <c r="I9" i="150"/>
  <c r="J9" i="150"/>
  <c r="K9" i="150"/>
  <c r="L9" i="150"/>
  <c r="M9" i="150"/>
  <c r="N9" i="150"/>
  <c r="O9" i="150"/>
  <c r="O5" i="150"/>
  <c r="N5" i="150"/>
  <c r="M5" i="150"/>
  <c r="L5" i="150"/>
  <c r="K5" i="150"/>
  <c r="J5" i="150"/>
  <c r="I5" i="150"/>
  <c r="H5" i="150"/>
  <c r="H114" i="112"/>
  <c r="F114" i="112"/>
  <c r="E114" i="112"/>
  <c r="D114" i="112"/>
  <c r="K113" i="112"/>
  <c r="H113" i="112"/>
  <c r="G113" i="112"/>
  <c r="K112" i="112"/>
  <c r="H112" i="112"/>
  <c r="G112" i="112"/>
  <c r="K111" i="112"/>
  <c r="H111" i="112"/>
  <c r="G111" i="112"/>
  <c r="K110" i="112"/>
  <c r="H110" i="112"/>
  <c r="G110" i="112"/>
  <c r="K109" i="112"/>
  <c r="H109" i="112"/>
  <c r="G109" i="112"/>
  <c r="F107" i="112"/>
  <c r="E107" i="112"/>
  <c r="G105" i="112" s="1"/>
  <c r="D107" i="112"/>
  <c r="K106" i="112"/>
  <c r="H106" i="112"/>
  <c r="G106" i="112"/>
  <c r="K105" i="112"/>
  <c r="H105" i="112"/>
  <c r="K104" i="112"/>
  <c r="H104" i="112"/>
  <c r="K103" i="112"/>
  <c r="H103" i="112"/>
  <c r="K102" i="112"/>
  <c r="K107" i="112" s="1"/>
  <c r="H102" i="112"/>
  <c r="F100" i="112"/>
  <c r="E100" i="112"/>
  <c r="G98" i="112" s="1"/>
  <c r="D100" i="112"/>
  <c r="K99" i="112"/>
  <c r="H99" i="112"/>
  <c r="K98" i="112"/>
  <c r="H98" i="112"/>
  <c r="K97" i="112"/>
  <c r="H97" i="112"/>
  <c r="K96" i="112"/>
  <c r="H96" i="112"/>
  <c r="K95" i="112"/>
  <c r="H95" i="112"/>
  <c r="F93" i="112"/>
  <c r="E93" i="112"/>
  <c r="H93" i="112" s="1"/>
  <c r="D93" i="112"/>
  <c r="K92" i="112"/>
  <c r="K93" i="112" s="1"/>
  <c r="H92" i="112"/>
  <c r="G92" i="112"/>
  <c r="K91" i="112"/>
  <c r="H91" i="112"/>
  <c r="K90" i="112"/>
  <c r="H90" i="112"/>
  <c r="K89" i="112"/>
  <c r="H89" i="112"/>
  <c r="K88" i="112"/>
  <c r="H88" i="112"/>
  <c r="H86" i="112"/>
  <c r="F86" i="112"/>
  <c r="E86" i="112"/>
  <c r="D86" i="112"/>
  <c r="K85" i="112"/>
  <c r="H85" i="112"/>
  <c r="G85" i="112"/>
  <c r="K84" i="112"/>
  <c r="H84" i="112"/>
  <c r="G84" i="112"/>
  <c r="K83" i="112"/>
  <c r="H83" i="112"/>
  <c r="G83" i="112"/>
  <c r="K82" i="112"/>
  <c r="H82" i="112"/>
  <c r="G82" i="112"/>
  <c r="K81" i="112"/>
  <c r="H81" i="112"/>
  <c r="G81" i="112"/>
  <c r="H79" i="112"/>
  <c r="F79" i="112"/>
  <c r="E79" i="112"/>
  <c r="G77" i="112" s="1"/>
  <c r="D79" i="112"/>
  <c r="K78" i="112"/>
  <c r="H78" i="112"/>
  <c r="G78" i="112"/>
  <c r="K77" i="112"/>
  <c r="H77" i="112"/>
  <c r="K76" i="112"/>
  <c r="H76" i="112"/>
  <c r="K75" i="112"/>
  <c r="H75" i="112"/>
  <c r="K74" i="112"/>
  <c r="K79" i="112" s="1"/>
  <c r="H74" i="112"/>
  <c r="H72" i="112"/>
  <c r="F72" i="112"/>
  <c r="E72" i="112"/>
  <c r="G70" i="112" s="1"/>
  <c r="D72" i="112"/>
  <c r="K71" i="112"/>
  <c r="H71" i="112"/>
  <c r="G71" i="112"/>
  <c r="K70" i="112"/>
  <c r="H70" i="112"/>
  <c r="K69" i="112"/>
  <c r="H69" i="112"/>
  <c r="K68" i="112"/>
  <c r="H68" i="112"/>
  <c r="K67" i="112"/>
  <c r="K72" i="112" s="1"/>
  <c r="H67" i="112"/>
  <c r="AB61" i="205"/>
  <c r="AA61" i="205"/>
  <c r="Z61" i="205"/>
  <c r="Y61" i="205"/>
  <c r="X61" i="205"/>
  <c r="W61" i="205"/>
  <c r="V61" i="205"/>
  <c r="U61" i="205"/>
  <c r="AB60" i="205"/>
  <c r="AA60" i="205"/>
  <c r="Z60" i="205"/>
  <c r="Z59" i="205" s="1"/>
  <c r="Y60" i="205"/>
  <c r="X60" i="205"/>
  <c r="W60" i="205"/>
  <c r="V60" i="205"/>
  <c r="V59" i="205" s="1"/>
  <c r="U60" i="205"/>
  <c r="T60" i="205"/>
  <c r="AB59" i="205"/>
  <c r="AA59" i="205"/>
  <c r="X59" i="205"/>
  <c r="W59" i="205"/>
  <c r="T59" i="205"/>
  <c r="AB58" i="205"/>
  <c r="AA58" i="205"/>
  <c r="Z58" i="205"/>
  <c r="Y58" i="205"/>
  <c r="X58" i="205"/>
  <c r="W58" i="205"/>
  <c r="V58" i="205"/>
  <c r="U58" i="205"/>
  <c r="AB56" i="205"/>
  <c r="AA56" i="205"/>
  <c r="Z56" i="205"/>
  <c r="Y56" i="205"/>
  <c r="X56" i="205"/>
  <c r="W56" i="205"/>
  <c r="V56" i="205"/>
  <c r="U56" i="205"/>
  <c r="T56" i="205"/>
  <c r="AB55" i="205"/>
  <c r="AA55" i="205"/>
  <c r="Z55" i="205"/>
  <c r="Y55" i="205"/>
  <c r="X55" i="205"/>
  <c r="W55" i="205"/>
  <c r="V55" i="205"/>
  <c r="U55" i="205"/>
  <c r="T55" i="205"/>
  <c r="AB54" i="205"/>
  <c r="AA54" i="205"/>
  <c r="Z54" i="205"/>
  <c r="Y54" i="205"/>
  <c r="X54" i="205"/>
  <c r="W54" i="205"/>
  <c r="V54" i="205"/>
  <c r="U54" i="205"/>
  <c r="T54" i="205"/>
  <c r="AB53" i="205"/>
  <c r="AA53" i="205"/>
  <c r="Z53" i="205"/>
  <c r="Y53" i="205"/>
  <c r="X53" i="205"/>
  <c r="W53" i="205"/>
  <c r="V53" i="205"/>
  <c r="U53" i="205"/>
  <c r="T53" i="205"/>
  <c r="AB52" i="205"/>
  <c r="AA52" i="205"/>
  <c r="Z52" i="205"/>
  <c r="Y52" i="205"/>
  <c r="X52" i="205"/>
  <c r="W52" i="205"/>
  <c r="V52" i="205"/>
  <c r="U52" i="205"/>
  <c r="T52" i="205"/>
  <c r="AB51" i="205"/>
  <c r="AA51" i="205"/>
  <c r="Z51" i="205"/>
  <c r="Y51" i="205"/>
  <c r="X51" i="205"/>
  <c r="W51" i="205"/>
  <c r="V51" i="205"/>
  <c r="U51" i="205"/>
  <c r="T51" i="205"/>
  <c r="AB50" i="205"/>
  <c r="AA50" i="205"/>
  <c r="Z50" i="205"/>
  <c r="Y50" i="205"/>
  <c r="X50" i="205"/>
  <c r="W50" i="205"/>
  <c r="V50" i="205"/>
  <c r="U50" i="205"/>
  <c r="T50" i="205"/>
  <c r="AB49" i="205"/>
  <c r="AA49" i="205"/>
  <c r="Z49" i="205"/>
  <c r="Y49" i="205"/>
  <c r="X49" i="205"/>
  <c r="W49" i="205"/>
  <c r="V49" i="205"/>
  <c r="U49" i="205"/>
  <c r="AB48" i="205"/>
  <c r="AA48" i="205"/>
  <c r="Z48" i="205"/>
  <c r="Y48" i="205"/>
  <c r="X48" i="205"/>
  <c r="W48" i="205"/>
  <c r="V48" i="205"/>
  <c r="U48" i="205"/>
  <c r="T48" i="205"/>
  <c r="AB47" i="205"/>
  <c r="AA47" i="205"/>
  <c r="Z47" i="205"/>
  <c r="Y47" i="205"/>
  <c r="X47" i="205"/>
  <c r="W47" i="205"/>
  <c r="V47" i="205"/>
  <c r="U47" i="205"/>
  <c r="T47" i="205"/>
  <c r="AB46" i="205"/>
  <c r="AA46" i="205"/>
  <c r="Z46" i="205"/>
  <c r="Y46" i="205"/>
  <c r="X46" i="205"/>
  <c r="W46" i="205"/>
  <c r="V46" i="205"/>
  <c r="U46" i="205"/>
  <c r="T46" i="205"/>
  <c r="AB45" i="205"/>
  <c r="AA45" i="205"/>
  <c r="Z45" i="205"/>
  <c r="Y45" i="205"/>
  <c r="X45" i="205"/>
  <c r="W45" i="205"/>
  <c r="V45" i="205"/>
  <c r="U45" i="205"/>
  <c r="T45" i="205"/>
  <c r="AB44" i="205"/>
  <c r="AA44" i="205"/>
  <c r="Z44" i="205"/>
  <c r="Y44" i="205"/>
  <c r="X44" i="205"/>
  <c r="W44" i="205"/>
  <c r="V44" i="205"/>
  <c r="U44" i="205"/>
  <c r="T44" i="205"/>
  <c r="AB43" i="205"/>
  <c r="AA43" i="205"/>
  <c r="Z43" i="205"/>
  <c r="Y43" i="205"/>
  <c r="X43" i="205"/>
  <c r="W43" i="205"/>
  <c r="V43" i="205"/>
  <c r="U43" i="205"/>
  <c r="T43" i="205"/>
  <c r="AB42" i="205"/>
  <c r="AA42" i="205"/>
  <c r="Z42" i="205"/>
  <c r="Y42" i="205"/>
  <c r="X42" i="205"/>
  <c r="W42" i="205"/>
  <c r="V42" i="205"/>
  <c r="U42" i="205"/>
  <c r="T42" i="205"/>
  <c r="AB41" i="205"/>
  <c r="AA41" i="205"/>
  <c r="Z41" i="205"/>
  <c r="Y41" i="205"/>
  <c r="X41" i="205"/>
  <c r="W41" i="205"/>
  <c r="V41" i="205"/>
  <c r="U41" i="205"/>
  <c r="AB40" i="205"/>
  <c r="AA40" i="205"/>
  <c r="Z40" i="205"/>
  <c r="Y40" i="205"/>
  <c r="X40" i="205"/>
  <c r="W40" i="205"/>
  <c r="V40" i="205"/>
  <c r="U40" i="205"/>
  <c r="T40" i="205"/>
  <c r="AB39" i="205"/>
  <c r="AA39" i="205"/>
  <c r="Z39" i="205"/>
  <c r="Y39" i="205"/>
  <c r="X39" i="205"/>
  <c r="W39" i="205"/>
  <c r="V39" i="205"/>
  <c r="U39" i="205"/>
  <c r="T39" i="205"/>
  <c r="AB38" i="205"/>
  <c r="AA38" i="205"/>
  <c r="Z38" i="205"/>
  <c r="Y38" i="205"/>
  <c r="X38" i="205"/>
  <c r="W38" i="205"/>
  <c r="V38" i="205"/>
  <c r="U38" i="205"/>
  <c r="T38" i="205"/>
  <c r="P85" i="134" l="1"/>
  <c r="P84" i="134"/>
  <c r="P81" i="134"/>
  <c r="K86" i="112"/>
  <c r="G99" i="112"/>
  <c r="K114" i="112"/>
  <c r="K100" i="112"/>
  <c r="H107" i="112"/>
  <c r="G86" i="112"/>
  <c r="H100" i="112"/>
  <c r="G114" i="112"/>
  <c r="R82" i="134"/>
  <c r="P98" i="134"/>
  <c r="R67" i="134"/>
  <c r="R71" i="134"/>
  <c r="R80" i="134" s="1"/>
  <c r="R75" i="134"/>
  <c r="R84" i="134" s="1"/>
  <c r="P79" i="134"/>
  <c r="P83" i="134"/>
  <c r="G88" i="112"/>
  <c r="G89" i="112"/>
  <c r="G90" i="112"/>
  <c r="G91" i="112"/>
  <c r="G67" i="112"/>
  <c r="G68" i="112"/>
  <c r="G69" i="112"/>
  <c r="G95" i="112"/>
  <c r="G96" i="112"/>
  <c r="G97" i="112"/>
  <c r="G74" i="112"/>
  <c r="G75" i="112"/>
  <c r="G76" i="112"/>
  <c r="G102" i="112"/>
  <c r="G103" i="112"/>
  <c r="G104" i="112"/>
  <c r="Y59" i="205"/>
  <c r="U59" i="205"/>
  <c r="G100" i="112" l="1"/>
  <c r="R81" i="134"/>
  <c r="R85" i="134"/>
  <c r="R98" i="134" s="1"/>
  <c r="R83" i="134"/>
  <c r="R79" i="134"/>
  <c r="G79" i="112"/>
  <c r="G107" i="112"/>
  <c r="G72" i="112"/>
  <c r="G93" i="112"/>
  <c r="E58" i="52" l="1"/>
  <c r="E57" i="52"/>
  <c r="E56" i="52"/>
  <c r="E55" i="52"/>
  <c r="E53" i="52"/>
  <c r="E52" i="52"/>
  <c r="E51" i="52"/>
  <c r="E50" i="52"/>
  <c r="E49" i="52"/>
  <c r="E48" i="52"/>
  <c r="E47" i="52"/>
  <c r="E46" i="52"/>
  <c r="E45" i="52"/>
  <c r="E44" i="52"/>
  <c r="E43" i="52"/>
  <c r="E42" i="52"/>
  <c r="E40" i="52"/>
  <c r="E39" i="52"/>
  <c r="E38" i="52"/>
  <c r="E37" i="52"/>
  <c r="E32" i="52"/>
  <c r="E28" i="52"/>
  <c r="E27" i="52"/>
  <c r="E26" i="52"/>
  <c r="E24" i="52"/>
  <c r="E21" i="52"/>
  <c r="E18" i="52"/>
  <c r="E15" i="52"/>
  <c r="E14" i="52"/>
  <c r="E10" i="52"/>
  <c r="E9" i="52"/>
  <c r="E8" i="52"/>
  <c r="E7" i="52"/>
  <c r="E6" i="52"/>
  <c r="A8" i="52" l="1"/>
  <c r="B8" i="52"/>
  <c r="A37" i="52"/>
  <c r="B37" i="52"/>
  <c r="B46" i="52"/>
  <c r="A46" i="52"/>
  <c r="A50" i="52"/>
  <c r="B50" i="52"/>
  <c r="B9" i="52"/>
  <c r="A9" i="52"/>
  <c r="B18" i="52"/>
  <c r="A18" i="52"/>
  <c r="B27" i="52"/>
  <c r="A27" i="52"/>
  <c r="B38" i="52"/>
  <c r="A38" i="52"/>
  <c r="B43" i="52"/>
  <c r="A43" i="52"/>
  <c r="A51" i="52"/>
  <c r="B51" i="52"/>
  <c r="B26" i="52"/>
  <c r="A26" i="52"/>
  <c r="A42" i="52"/>
  <c r="B42" i="52"/>
  <c r="B6" i="52"/>
  <c r="A6" i="52"/>
  <c r="A10" i="52"/>
  <c r="B10" i="52"/>
  <c r="B21" i="52"/>
  <c r="A21" i="52"/>
  <c r="B39" i="52"/>
  <c r="A39" i="52"/>
  <c r="B44" i="52"/>
  <c r="A44" i="52"/>
  <c r="B48" i="52"/>
  <c r="A48" i="52"/>
  <c r="A57" i="52"/>
  <c r="B57" i="52"/>
  <c r="B15" i="52"/>
  <c r="A15" i="52"/>
  <c r="A7" i="52"/>
  <c r="B7" i="52"/>
  <c r="B14" i="52"/>
  <c r="A14" i="52"/>
  <c r="A24" i="52"/>
  <c r="B24" i="52"/>
  <c r="A32" i="52"/>
  <c r="B32" i="52"/>
  <c r="A40" i="52"/>
  <c r="B40" i="52"/>
  <c r="A45" i="52"/>
  <c r="B45" i="52"/>
  <c r="B49" i="52"/>
  <c r="A49" i="52"/>
  <c r="B53" i="52"/>
  <c r="A53" i="52"/>
  <c r="A56" i="52"/>
  <c r="B56" i="52"/>
  <c r="A55" i="52"/>
  <c r="B55" i="52"/>
  <c r="B52" i="52"/>
  <c r="A52" i="52"/>
  <c r="B28" i="52"/>
  <c r="A28" i="52"/>
  <c r="A47" i="52"/>
  <c r="B47" i="52"/>
  <c r="A58" i="52"/>
  <c r="B58" i="52"/>
  <c r="E31" i="52"/>
  <c r="E25" i="52"/>
  <c r="E17" i="52"/>
  <c r="E11" i="52"/>
  <c r="E54" i="52"/>
  <c r="E41" i="52"/>
  <c r="E36" i="52"/>
  <c r="E35" i="52"/>
  <c r="E34" i="52"/>
  <c r="E33" i="52"/>
  <c r="E30" i="52"/>
  <c r="E29" i="52"/>
  <c r="E23" i="52"/>
  <c r="E22" i="52"/>
  <c r="E20" i="52"/>
  <c r="E19" i="52"/>
  <c r="E16" i="52"/>
  <c r="E13" i="52"/>
  <c r="E12" i="52"/>
  <c r="E5" i="52"/>
  <c r="E4" i="52"/>
  <c r="E3" i="52"/>
  <c r="A19" i="52" l="1"/>
  <c r="B19" i="52"/>
  <c r="A11" i="52"/>
  <c r="B11" i="52"/>
  <c r="B36" i="52"/>
  <c r="A36" i="52"/>
  <c r="A17" i="52"/>
  <c r="B17" i="52"/>
  <c r="A29" i="52"/>
  <c r="B29" i="52"/>
  <c r="A20" i="52"/>
  <c r="B20" i="52"/>
  <c r="B13" i="52"/>
  <c r="A13" i="52"/>
  <c r="B22" i="52"/>
  <c r="A22" i="52"/>
  <c r="A33" i="52"/>
  <c r="B33" i="52"/>
  <c r="A41" i="52"/>
  <c r="B41" i="52"/>
  <c r="A25" i="52"/>
  <c r="B25" i="52"/>
  <c r="B5" i="52"/>
  <c r="A5" i="52"/>
  <c r="B35" i="52"/>
  <c r="A35" i="52"/>
  <c r="B30" i="52"/>
  <c r="A30" i="52"/>
  <c r="A16" i="52"/>
  <c r="B16" i="52"/>
  <c r="B23" i="52"/>
  <c r="A23" i="52"/>
  <c r="A34" i="52"/>
  <c r="B34" i="52"/>
  <c r="B31" i="52"/>
  <c r="A31" i="52"/>
  <c r="B54" i="52"/>
  <c r="A54" i="52"/>
  <c r="A12" i="52"/>
  <c r="B12" i="52"/>
  <c r="B3" i="52"/>
  <c r="A3" i="52"/>
  <c r="B4" i="52"/>
  <c r="A4" i="52"/>
  <c r="C27" i="204"/>
  <c r="C28" i="204"/>
  <c r="C29" i="204"/>
  <c r="C30" i="204"/>
  <c r="C31" i="204"/>
  <c r="C32" i="204"/>
  <c r="C33" i="204"/>
  <c r="C34" i="204"/>
  <c r="C35" i="204"/>
  <c r="C26" i="204"/>
  <c r="C42" i="114" l="1"/>
  <c r="K27" i="114" s="1"/>
  <c r="K16" i="114" l="1"/>
  <c r="K20" i="114"/>
  <c r="K24" i="114"/>
  <c r="K17" i="114"/>
  <c r="K21" i="114"/>
  <c r="K25" i="114"/>
  <c r="K14" i="114"/>
  <c r="K18" i="114"/>
  <c r="K22" i="114"/>
  <c r="K26" i="114"/>
  <c r="K15" i="114"/>
  <c r="K19" i="114"/>
  <c r="K23" i="114"/>
  <c r="G35" i="172"/>
  <c r="G35" i="171"/>
  <c r="G35" i="170"/>
  <c r="G35" i="166"/>
  <c r="O53" i="208"/>
  <c r="O54" i="208"/>
  <c r="O52" i="208"/>
  <c r="K28" i="114" l="1"/>
  <c r="P47" i="208"/>
  <c r="Q47" i="208"/>
  <c r="R47" i="208"/>
  <c r="S47" i="208"/>
  <c r="T47" i="208"/>
  <c r="U47" i="208"/>
  <c r="V47" i="208"/>
  <c r="W47" i="208"/>
  <c r="X47" i="208"/>
  <c r="Y47" i="208"/>
  <c r="W54" i="208" l="1"/>
  <c r="W52" i="208"/>
  <c r="W53" i="208"/>
  <c r="S54" i="208"/>
  <c r="S52" i="208"/>
  <c r="S53" i="208"/>
  <c r="R52" i="208"/>
  <c r="R53" i="208"/>
  <c r="R54" i="208"/>
  <c r="Y53" i="208"/>
  <c r="Y54" i="208"/>
  <c r="Y52" i="208"/>
  <c r="U53" i="208"/>
  <c r="U54" i="208"/>
  <c r="U52" i="208"/>
  <c r="U55" i="208" s="1"/>
  <c r="Q53" i="208"/>
  <c r="Q54" i="208"/>
  <c r="Q52" i="208"/>
  <c r="V52" i="208"/>
  <c r="V53" i="208"/>
  <c r="V54" i="208"/>
  <c r="X54" i="208"/>
  <c r="X52" i="208"/>
  <c r="X53" i="208"/>
  <c r="T54" i="208"/>
  <c r="T52" i="208"/>
  <c r="T53" i="208"/>
  <c r="P53" i="208"/>
  <c r="P54" i="208"/>
  <c r="P52" i="208"/>
  <c r="D46" i="196"/>
  <c r="E46" i="196"/>
  <c r="D47" i="196"/>
  <c r="E47" i="196"/>
  <c r="D48" i="196"/>
  <c r="E48" i="196"/>
  <c r="D49" i="196"/>
  <c r="E49" i="196"/>
  <c r="D50" i="196"/>
  <c r="E50" i="196"/>
  <c r="D51" i="196"/>
  <c r="E51" i="196"/>
  <c r="D52" i="196"/>
  <c r="E52" i="196"/>
  <c r="E45" i="196"/>
  <c r="D45" i="196"/>
  <c r="C47" i="196"/>
  <c r="C48" i="196"/>
  <c r="C49" i="196"/>
  <c r="C50" i="196"/>
  <c r="C51" i="196"/>
  <c r="C52" i="196"/>
  <c r="C46" i="196"/>
  <c r="X55" i="208" l="1"/>
  <c r="R55" i="208"/>
  <c r="V55" i="208"/>
  <c r="P55" i="208"/>
  <c r="Q55" i="208"/>
  <c r="Y55" i="208"/>
  <c r="T55" i="208"/>
  <c r="W55" i="208"/>
  <c r="S55" i="208"/>
  <c r="C23" i="196" l="1"/>
  <c r="C31" i="196"/>
  <c r="C15" i="196"/>
  <c r="L7" i="209" l="1"/>
  <c r="M7" i="209"/>
  <c r="L8" i="209"/>
  <c r="M8" i="209"/>
  <c r="L9" i="209"/>
  <c r="M9" i="209"/>
  <c r="L10" i="209"/>
  <c r="M10" i="209"/>
  <c r="L11" i="209"/>
  <c r="M11" i="209"/>
  <c r="L12" i="209"/>
  <c r="M12" i="209"/>
  <c r="L13" i="209"/>
  <c r="M13" i="209"/>
  <c r="L14" i="209"/>
  <c r="M14" i="209"/>
  <c r="L15" i="209"/>
  <c r="M15" i="209"/>
  <c r="L16" i="209"/>
  <c r="M16" i="209"/>
  <c r="L17" i="209"/>
  <c r="M17" i="209"/>
  <c r="L18" i="209"/>
  <c r="M18" i="209"/>
  <c r="L19" i="209"/>
  <c r="M19" i="209"/>
  <c r="L20" i="209"/>
  <c r="M20" i="209"/>
  <c r="L21" i="209"/>
  <c r="M21" i="209"/>
  <c r="L22" i="209"/>
  <c r="M22" i="209"/>
  <c r="L23" i="209"/>
  <c r="M23" i="209"/>
  <c r="L24" i="209"/>
  <c r="M24" i="209"/>
  <c r="L25" i="209"/>
  <c r="M25" i="209"/>
  <c r="L26" i="209"/>
  <c r="M26" i="209"/>
  <c r="L27" i="209"/>
  <c r="M27" i="209"/>
  <c r="L28" i="209"/>
  <c r="M28" i="209"/>
  <c r="L29" i="209"/>
  <c r="M29" i="209"/>
  <c r="L30" i="209"/>
  <c r="M30" i="209"/>
  <c r="L31" i="209"/>
  <c r="M31" i="209"/>
  <c r="L32" i="209"/>
  <c r="M32" i="209"/>
  <c r="L33" i="209"/>
  <c r="M33" i="209"/>
  <c r="L34" i="209"/>
  <c r="M34" i="209"/>
  <c r="L35" i="209"/>
  <c r="M35" i="209"/>
  <c r="L36" i="209"/>
  <c r="M36" i="209"/>
  <c r="M6" i="209"/>
  <c r="L6" i="209"/>
  <c r="F7" i="209"/>
  <c r="G7" i="209"/>
  <c r="F8" i="209"/>
  <c r="G8" i="209"/>
  <c r="F9" i="209"/>
  <c r="G9" i="209"/>
  <c r="F10" i="209"/>
  <c r="G10" i="209"/>
  <c r="F11" i="209"/>
  <c r="G11" i="209"/>
  <c r="F12" i="209"/>
  <c r="G12" i="209"/>
  <c r="F13" i="209"/>
  <c r="G13" i="209"/>
  <c r="F14" i="209"/>
  <c r="G14" i="209"/>
  <c r="F15" i="209"/>
  <c r="G15" i="209"/>
  <c r="F16" i="209"/>
  <c r="G16" i="209"/>
  <c r="F17" i="209"/>
  <c r="G17" i="209"/>
  <c r="F18" i="209"/>
  <c r="G18" i="209"/>
  <c r="F19" i="209"/>
  <c r="G19" i="209"/>
  <c r="F20" i="209"/>
  <c r="G20" i="209"/>
  <c r="F21" i="209"/>
  <c r="G21" i="209"/>
  <c r="F22" i="209"/>
  <c r="G22" i="209"/>
  <c r="F23" i="209"/>
  <c r="G23" i="209"/>
  <c r="F24" i="209"/>
  <c r="G24" i="209"/>
  <c r="F25" i="209"/>
  <c r="G25" i="209"/>
  <c r="F26" i="209"/>
  <c r="G26" i="209"/>
  <c r="F27" i="209"/>
  <c r="G27" i="209"/>
  <c r="F28" i="209"/>
  <c r="G28" i="209"/>
  <c r="F29" i="209"/>
  <c r="G29" i="209"/>
  <c r="F30" i="209"/>
  <c r="G30" i="209"/>
  <c r="F31" i="209"/>
  <c r="G31" i="209"/>
  <c r="F32" i="209"/>
  <c r="G32" i="209"/>
  <c r="F33" i="209"/>
  <c r="G33" i="209"/>
  <c r="F34" i="209"/>
  <c r="G34" i="209"/>
  <c r="F35" i="209"/>
  <c r="G35" i="209"/>
  <c r="F36" i="209"/>
  <c r="G36" i="209"/>
  <c r="G6" i="209"/>
  <c r="F6" i="209"/>
  <c r="T23" i="124" l="1"/>
  <c r="U23" i="124"/>
  <c r="V23" i="124"/>
  <c r="W23" i="124"/>
  <c r="X23" i="124"/>
  <c r="Y23" i="124"/>
  <c r="Z23" i="124"/>
  <c r="AA23" i="124"/>
  <c r="AB23" i="124"/>
  <c r="AC23" i="124"/>
  <c r="AD23" i="124"/>
  <c r="AE23" i="124"/>
  <c r="T24" i="124"/>
  <c r="U24" i="124"/>
  <c r="V24" i="124"/>
  <c r="W24" i="124"/>
  <c r="X24" i="124"/>
  <c r="Y24" i="124"/>
  <c r="Z24" i="124"/>
  <c r="AA24" i="124"/>
  <c r="AB24" i="124"/>
  <c r="AC24" i="124"/>
  <c r="AD24" i="124"/>
  <c r="AE24" i="124"/>
  <c r="T25" i="124"/>
  <c r="U25" i="124"/>
  <c r="V25" i="124"/>
  <c r="W25" i="124"/>
  <c r="X25" i="124"/>
  <c r="Y25" i="124"/>
  <c r="Z25" i="124"/>
  <c r="AA25" i="124"/>
  <c r="AB25" i="124"/>
  <c r="AC25" i="124"/>
  <c r="AD25" i="124"/>
  <c r="AE25" i="124"/>
  <c r="T26" i="124"/>
  <c r="U26" i="124"/>
  <c r="V26" i="124"/>
  <c r="W26" i="124"/>
  <c r="X26" i="124"/>
  <c r="Y26" i="124"/>
  <c r="Z26" i="124"/>
  <c r="AA26" i="124"/>
  <c r="AB26" i="124"/>
  <c r="AC26" i="124"/>
  <c r="AD26" i="124"/>
  <c r="AE26" i="124"/>
  <c r="T27" i="124"/>
  <c r="U27" i="124"/>
  <c r="V27" i="124"/>
  <c r="W27" i="124"/>
  <c r="X27" i="124"/>
  <c r="Y27" i="124"/>
  <c r="Z27" i="124"/>
  <c r="AA27" i="124"/>
  <c r="AB27" i="124"/>
  <c r="AC27" i="124"/>
  <c r="AD27" i="124"/>
  <c r="AE27" i="124"/>
  <c r="T28" i="124"/>
  <c r="U28" i="124"/>
  <c r="V28" i="124"/>
  <c r="W28" i="124"/>
  <c r="X28" i="124"/>
  <c r="Y28" i="124"/>
  <c r="Z28" i="124"/>
  <c r="AA28" i="124"/>
  <c r="AB28" i="124"/>
  <c r="AC28" i="124"/>
  <c r="AD28" i="124"/>
  <c r="AE28" i="124"/>
  <c r="T29" i="124"/>
  <c r="U29" i="124"/>
  <c r="V29" i="124"/>
  <c r="W29" i="124"/>
  <c r="X29" i="124"/>
  <c r="Y29" i="124"/>
  <c r="Z29" i="124"/>
  <c r="AA29" i="124"/>
  <c r="AB29" i="124"/>
  <c r="AC29" i="124"/>
  <c r="AD29" i="124"/>
  <c r="AE29" i="124"/>
  <c r="T30" i="124"/>
  <c r="U30" i="124"/>
  <c r="V30" i="124"/>
  <c r="W30" i="124"/>
  <c r="X30" i="124"/>
  <c r="Y30" i="124"/>
  <c r="Z30" i="124"/>
  <c r="AA30" i="124"/>
  <c r="AB30" i="124"/>
  <c r="AC30" i="124"/>
  <c r="AD30" i="124"/>
  <c r="AE30" i="124"/>
  <c r="T31" i="124"/>
  <c r="U31" i="124"/>
  <c r="V31" i="124"/>
  <c r="W31" i="124"/>
  <c r="X31" i="124"/>
  <c r="Y31" i="124"/>
  <c r="Z31" i="124"/>
  <c r="AA31" i="124"/>
  <c r="AB31" i="124"/>
  <c r="AC31" i="124"/>
  <c r="AD31" i="124"/>
  <c r="AE31" i="124"/>
  <c r="U22" i="124"/>
  <c r="V22" i="124"/>
  <c r="W22" i="124"/>
  <c r="X22" i="124"/>
  <c r="Y22" i="124"/>
  <c r="Z22" i="124"/>
  <c r="AA22" i="124"/>
  <c r="AB22" i="124"/>
  <c r="AC22" i="124"/>
  <c r="AD22" i="124"/>
  <c r="AE22" i="124"/>
  <c r="T22" i="124"/>
  <c r="D30" i="200" l="1"/>
  <c r="D22" i="200"/>
  <c r="C22" i="200"/>
  <c r="D14" i="200"/>
  <c r="C14" i="200"/>
  <c r="E14" i="200" l="1"/>
  <c r="D16" i="112" l="1"/>
  <c r="E16" i="112"/>
  <c r="F16" i="112"/>
  <c r="B17" i="193" l="1"/>
  <c r="C17" i="193"/>
  <c r="D17" i="193"/>
  <c r="E17" i="193"/>
  <c r="F17" i="193"/>
  <c r="G17" i="193"/>
  <c r="H17" i="193"/>
  <c r="I17" i="193"/>
  <c r="J17" i="193"/>
  <c r="K17" i="193"/>
  <c r="L17" i="193"/>
  <c r="M17" i="193"/>
  <c r="N17" i="193"/>
  <c r="B18" i="193"/>
  <c r="C18" i="193"/>
  <c r="D18" i="193"/>
  <c r="E18" i="193"/>
  <c r="F18" i="193"/>
  <c r="G18" i="193"/>
  <c r="H18" i="193"/>
  <c r="I18" i="193"/>
  <c r="J18" i="193"/>
  <c r="K18" i="193"/>
  <c r="L18" i="193"/>
  <c r="M18" i="193"/>
  <c r="N18" i="193"/>
  <c r="B19" i="193"/>
  <c r="C19" i="193"/>
  <c r="D19" i="193"/>
  <c r="E19" i="193"/>
  <c r="F19" i="193"/>
  <c r="G19" i="193"/>
  <c r="H19" i="193"/>
  <c r="I19" i="193"/>
  <c r="J19" i="193"/>
  <c r="K19" i="193"/>
  <c r="L19" i="193"/>
  <c r="M19" i="193"/>
  <c r="N19" i="193"/>
  <c r="B20" i="193"/>
  <c r="C20" i="193"/>
  <c r="D20" i="193"/>
  <c r="E20" i="193"/>
  <c r="F20" i="193"/>
  <c r="G20" i="193"/>
  <c r="H20" i="193"/>
  <c r="I20" i="193"/>
  <c r="J20" i="193"/>
  <c r="K20" i="193"/>
  <c r="L20" i="193"/>
  <c r="M20" i="193"/>
  <c r="N20" i="193"/>
  <c r="B21" i="193"/>
  <c r="C21" i="193"/>
  <c r="D21" i="193"/>
  <c r="E21" i="193"/>
  <c r="F21" i="193"/>
  <c r="G21" i="193"/>
  <c r="H21" i="193"/>
  <c r="I21" i="193"/>
  <c r="J21" i="193"/>
  <c r="K21" i="193"/>
  <c r="L21" i="193"/>
  <c r="M21" i="193"/>
  <c r="N21" i="193"/>
  <c r="D26" i="110" l="1"/>
  <c r="E26" i="110"/>
  <c r="F26" i="110"/>
  <c r="D35" i="110"/>
  <c r="E35" i="110"/>
  <c r="F35" i="110"/>
  <c r="H7" i="170" l="1"/>
  <c r="N8" i="198" l="1"/>
  <c r="H51" i="110" l="1"/>
  <c r="H7" i="173"/>
  <c r="H7" i="166"/>
  <c r="Q30" i="208" l="1"/>
  <c r="O6" i="208"/>
  <c r="O7" i="208"/>
  <c r="O8" i="208"/>
  <c r="O9" i="208"/>
  <c r="O10" i="208"/>
  <c r="O11" i="208"/>
  <c r="O12" i="208"/>
  <c r="O13" i="208"/>
  <c r="O14" i="208"/>
  <c r="O15" i="208"/>
  <c r="O16" i="208"/>
  <c r="O17" i="208"/>
  <c r="O18" i="208"/>
  <c r="O19" i="208"/>
  <c r="O20" i="208"/>
  <c r="O21" i="208"/>
  <c r="O22" i="208"/>
  <c r="O23" i="208"/>
  <c r="O24" i="208"/>
  <c r="O25" i="208"/>
  <c r="O26" i="208"/>
  <c r="O27" i="208"/>
  <c r="O28" i="208"/>
  <c r="O5" i="208"/>
  <c r="P6" i="208"/>
  <c r="Q6" i="208"/>
  <c r="R6" i="208"/>
  <c r="S6" i="208"/>
  <c r="T6" i="208"/>
  <c r="U6" i="208"/>
  <c r="V6" i="208"/>
  <c r="W6" i="208"/>
  <c r="X6" i="208"/>
  <c r="AC6" i="208" s="1"/>
  <c r="Y6" i="208"/>
  <c r="AD6" i="208" s="1"/>
  <c r="P7" i="208"/>
  <c r="AA7" i="208" s="1"/>
  <c r="AB7" i="208" s="1"/>
  <c r="Q7" i="208"/>
  <c r="R7" i="208"/>
  <c r="S7" i="208"/>
  <c r="T7" i="208"/>
  <c r="U7" i="208"/>
  <c r="V7" i="208"/>
  <c r="W7" i="208"/>
  <c r="X7" i="208"/>
  <c r="AC7" i="208" s="1"/>
  <c r="Y7" i="208"/>
  <c r="AD7" i="208" s="1"/>
  <c r="P8" i="208"/>
  <c r="Q8" i="208"/>
  <c r="R8" i="208"/>
  <c r="S8" i="208"/>
  <c r="T8" i="208"/>
  <c r="U8" i="208"/>
  <c r="V8" i="208"/>
  <c r="W8" i="208"/>
  <c r="X8" i="208"/>
  <c r="AC8" i="208" s="1"/>
  <c r="Y8" i="208"/>
  <c r="AD8" i="208" s="1"/>
  <c r="P9" i="208"/>
  <c r="AA9" i="208" s="1"/>
  <c r="AB9" i="208" s="1"/>
  <c r="Q9" i="208"/>
  <c r="R9" i="208"/>
  <c r="S9" i="208"/>
  <c r="T9" i="208"/>
  <c r="U9" i="208"/>
  <c r="V9" i="208"/>
  <c r="W9" i="208"/>
  <c r="X9" i="208"/>
  <c r="AC9" i="208" s="1"/>
  <c r="Y9" i="208"/>
  <c r="AD9" i="208" s="1"/>
  <c r="P10" i="208"/>
  <c r="Q10" i="208"/>
  <c r="R10" i="208"/>
  <c r="S10" i="208"/>
  <c r="T10" i="208"/>
  <c r="U10" i="208"/>
  <c r="V10" i="208"/>
  <c r="W10" i="208"/>
  <c r="X10" i="208"/>
  <c r="AC10" i="208" s="1"/>
  <c r="Y10" i="208"/>
  <c r="AD10" i="208" s="1"/>
  <c r="P11" i="208"/>
  <c r="AA11" i="208" s="1"/>
  <c r="AB11" i="208" s="1"/>
  <c r="Q11" i="208"/>
  <c r="R11" i="208"/>
  <c r="S11" i="208"/>
  <c r="T11" i="208"/>
  <c r="U11" i="208"/>
  <c r="V11" i="208"/>
  <c r="W11" i="208"/>
  <c r="X11" i="208"/>
  <c r="AC11" i="208" s="1"/>
  <c r="Y11" i="208"/>
  <c r="AD11" i="208" s="1"/>
  <c r="P12" i="208"/>
  <c r="Q12" i="208"/>
  <c r="R12" i="208"/>
  <c r="S12" i="208"/>
  <c r="T12" i="208"/>
  <c r="U12" i="208"/>
  <c r="V12" i="208"/>
  <c r="W12" i="208"/>
  <c r="X12" i="208"/>
  <c r="AC12" i="208" s="1"/>
  <c r="Y12" i="208"/>
  <c r="AD12" i="208" s="1"/>
  <c r="P13" i="208"/>
  <c r="AA13" i="208" s="1"/>
  <c r="AB13" i="208" s="1"/>
  <c r="Q13" i="208"/>
  <c r="R13" i="208"/>
  <c r="S13" i="208"/>
  <c r="T13" i="208"/>
  <c r="U13" i="208"/>
  <c r="V13" i="208"/>
  <c r="W13" i="208"/>
  <c r="X13" i="208"/>
  <c r="AC13" i="208" s="1"/>
  <c r="Y13" i="208"/>
  <c r="AD13" i="208" s="1"/>
  <c r="P14" i="208"/>
  <c r="Q14" i="208"/>
  <c r="R14" i="208"/>
  <c r="S14" i="208"/>
  <c r="T14" i="208"/>
  <c r="U14" i="208"/>
  <c r="V14" i="208"/>
  <c r="W14" i="208"/>
  <c r="X14" i="208"/>
  <c r="AC14" i="208" s="1"/>
  <c r="Y14" i="208"/>
  <c r="AD14" i="208" s="1"/>
  <c r="P15" i="208"/>
  <c r="AA15" i="208" s="1"/>
  <c r="AB15" i="208" s="1"/>
  <c r="Q15" i="208"/>
  <c r="R15" i="208"/>
  <c r="S15" i="208"/>
  <c r="T15" i="208"/>
  <c r="U15" i="208"/>
  <c r="V15" i="208"/>
  <c r="W15" i="208"/>
  <c r="X15" i="208"/>
  <c r="AC15" i="208" s="1"/>
  <c r="Y15" i="208"/>
  <c r="AD15" i="208" s="1"/>
  <c r="P16" i="208"/>
  <c r="Q16" i="208"/>
  <c r="R16" i="208"/>
  <c r="S16" i="208"/>
  <c r="T16" i="208"/>
  <c r="U16" i="208"/>
  <c r="V16" i="208"/>
  <c r="W16" i="208"/>
  <c r="X16" i="208"/>
  <c r="AC16" i="208" s="1"/>
  <c r="Y16" i="208"/>
  <c r="AD16" i="208" s="1"/>
  <c r="P17" i="208"/>
  <c r="AA17" i="208" s="1"/>
  <c r="AB17" i="208" s="1"/>
  <c r="Q17" i="208"/>
  <c r="R17" i="208"/>
  <c r="S17" i="208"/>
  <c r="T17" i="208"/>
  <c r="U17" i="208"/>
  <c r="V17" i="208"/>
  <c r="W17" i="208"/>
  <c r="X17" i="208"/>
  <c r="AC17" i="208" s="1"/>
  <c r="Y17" i="208"/>
  <c r="AD17" i="208" s="1"/>
  <c r="P18" i="208"/>
  <c r="Q18" i="208"/>
  <c r="R18" i="208"/>
  <c r="S18" i="208"/>
  <c r="T18" i="208"/>
  <c r="U18" i="208"/>
  <c r="V18" i="208"/>
  <c r="W18" i="208"/>
  <c r="X18" i="208"/>
  <c r="AC18" i="208" s="1"/>
  <c r="Y18" i="208"/>
  <c r="AD18" i="208" s="1"/>
  <c r="P19" i="208"/>
  <c r="AA19" i="208" s="1"/>
  <c r="AB19" i="208" s="1"/>
  <c r="Q19" i="208"/>
  <c r="R19" i="208"/>
  <c r="S19" i="208"/>
  <c r="T19" i="208"/>
  <c r="U19" i="208"/>
  <c r="V19" i="208"/>
  <c r="W19" i="208"/>
  <c r="X19" i="208"/>
  <c r="AC19" i="208" s="1"/>
  <c r="Y19" i="208"/>
  <c r="AD19" i="208" s="1"/>
  <c r="P20" i="208"/>
  <c r="Q20" i="208"/>
  <c r="R20" i="208"/>
  <c r="S20" i="208"/>
  <c r="T20" i="208"/>
  <c r="U20" i="208"/>
  <c r="V20" i="208"/>
  <c r="W20" i="208"/>
  <c r="X20" i="208"/>
  <c r="AC20" i="208" s="1"/>
  <c r="Y20" i="208"/>
  <c r="AD20" i="208" s="1"/>
  <c r="P21" i="208"/>
  <c r="Q21" i="208"/>
  <c r="R21" i="208"/>
  <c r="S21" i="208"/>
  <c r="T21" i="208"/>
  <c r="U21" i="208"/>
  <c r="V21" i="208"/>
  <c r="W21" i="208"/>
  <c r="X21" i="208"/>
  <c r="AC21" i="208" s="1"/>
  <c r="Y21" i="208"/>
  <c r="AD21" i="208" s="1"/>
  <c r="P22" i="208"/>
  <c r="Q22" i="208"/>
  <c r="R22" i="208"/>
  <c r="S22" i="208"/>
  <c r="T22" i="208"/>
  <c r="U22" i="208"/>
  <c r="V22" i="208"/>
  <c r="W22" i="208"/>
  <c r="X22" i="208"/>
  <c r="AC22" i="208" s="1"/>
  <c r="Y22" i="208"/>
  <c r="AD22" i="208" s="1"/>
  <c r="P23" i="208"/>
  <c r="AA23" i="208" s="1"/>
  <c r="AB23" i="208" s="1"/>
  <c r="Q23" i="208"/>
  <c r="R23" i="208"/>
  <c r="S23" i="208"/>
  <c r="T23" i="208"/>
  <c r="U23" i="208"/>
  <c r="V23" i="208"/>
  <c r="W23" i="208"/>
  <c r="X23" i="208"/>
  <c r="AC23" i="208" s="1"/>
  <c r="Y23" i="208"/>
  <c r="AD23" i="208" s="1"/>
  <c r="P24" i="208"/>
  <c r="Q24" i="208"/>
  <c r="R24" i="208"/>
  <c r="S24" i="208"/>
  <c r="T24" i="208"/>
  <c r="U24" i="208"/>
  <c r="V24" i="208"/>
  <c r="W24" i="208"/>
  <c r="X24" i="208"/>
  <c r="AC24" i="208" s="1"/>
  <c r="Y24" i="208"/>
  <c r="AD24" i="208" s="1"/>
  <c r="P25" i="208"/>
  <c r="AA25" i="208" s="1"/>
  <c r="AB25" i="208" s="1"/>
  <c r="Q25" i="208"/>
  <c r="R25" i="208"/>
  <c r="S25" i="208"/>
  <c r="T25" i="208"/>
  <c r="U25" i="208"/>
  <c r="V25" i="208"/>
  <c r="W25" i="208"/>
  <c r="X25" i="208"/>
  <c r="AC25" i="208" s="1"/>
  <c r="Y25" i="208"/>
  <c r="AD25" i="208" s="1"/>
  <c r="P26" i="208"/>
  <c r="Q26" i="208"/>
  <c r="R26" i="208"/>
  <c r="S26" i="208"/>
  <c r="T26" i="208"/>
  <c r="U26" i="208"/>
  <c r="V26" i="208"/>
  <c r="W26" i="208"/>
  <c r="X26" i="208"/>
  <c r="AC26" i="208" s="1"/>
  <c r="Y26" i="208"/>
  <c r="AD26" i="208" s="1"/>
  <c r="P27" i="208"/>
  <c r="AA27" i="208" s="1"/>
  <c r="AB27" i="208" s="1"/>
  <c r="Q27" i="208"/>
  <c r="R27" i="208"/>
  <c r="S27" i="208"/>
  <c r="T27" i="208"/>
  <c r="U27" i="208"/>
  <c r="V27" i="208"/>
  <c r="W27" i="208"/>
  <c r="X27" i="208"/>
  <c r="AC27" i="208" s="1"/>
  <c r="Y27" i="208"/>
  <c r="AD27" i="208" s="1"/>
  <c r="P28" i="208"/>
  <c r="Q28" i="208"/>
  <c r="R28" i="208"/>
  <c r="S28" i="208"/>
  <c r="T28" i="208"/>
  <c r="U28" i="208"/>
  <c r="V28" i="208"/>
  <c r="W28" i="208"/>
  <c r="X28" i="208"/>
  <c r="AC28" i="208" s="1"/>
  <c r="Y28" i="208"/>
  <c r="AD28" i="208" s="1"/>
  <c r="Q5" i="208"/>
  <c r="R5" i="208"/>
  <c r="S5" i="208"/>
  <c r="T5" i="208"/>
  <c r="U5" i="208"/>
  <c r="V5" i="208"/>
  <c r="W5" i="208"/>
  <c r="X5" i="208"/>
  <c r="AC5" i="208" s="1"/>
  <c r="Y5" i="208"/>
  <c r="AD5" i="208" s="1"/>
  <c r="P5" i="208"/>
  <c r="Q4" i="208"/>
  <c r="Q43" i="208" s="1"/>
  <c r="Q51" i="208" s="1"/>
  <c r="R4" i="208"/>
  <c r="R43" i="208" s="1"/>
  <c r="R51" i="208" s="1"/>
  <c r="S4" i="208"/>
  <c r="S43" i="208" s="1"/>
  <c r="S51" i="208" s="1"/>
  <c r="T4" i="208"/>
  <c r="T43" i="208" s="1"/>
  <c r="T51" i="208" s="1"/>
  <c r="U4" i="208"/>
  <c r="U43" i="208" s="1"/>
  <c r="U51" i="208" s="1"/>
  <c r="V4" i="208"/>
  <c r="V43" i="208" s="1"/>
  <c r="V51" i="208" s="1"/>
  <c r="W4" i="208"/>
  <c r="W43" i="208" s="1"/>
  <c r="W51" i="208" s="1"/>
  <c r="X4" i="208"/>
  <c r="Y4" i="208"/>
  <c r="P4" i="208"/>
  <c r="P43" i="208" s="1"/>
  <c r="P51" i="208" s="1"/>
  <c r="AA12" i="208" l="1"/>
  <c r="AB12" i="208" s="1"/>
  <c r="AA10" i="208"/>
  <c r="AB10" i="208" s="1"/>
  <c r="AA8" i="208"/>
  <c r="AB8" i="208" s="1"/>
  <c r="AA6" i="208"/>
  <c r="AB6" i="208" s="1"/>
  <c r="AA21" i="208"/>
  <c r="AB21" i="208" s="1"/>
  <c r="Y43" i="208"/>
  <c r="Y51" i="208" s="1"/>
  <c r="AD4" i="208"/>
  <c r="AA28" i="208"/>
  <c r="AB28" i="208" s="1"/>
  <c r="AA26" i="208"/>
  <c r="AB26" i="208" s="1"/>
  <c r="AA24" i="208"/>
  <c r="AB24" i="208" s="1"/>
  <c r="AA22" i="208"/>
  <c r="AB22" i="208" s="1"/>
  <c r="AA20" i="208"/>
  <c r="AB20" i="208" s="1"/>
  <c r="AA18" i="208"/>
  <c r="AB18" i="208" s="1"/>
  <c r="AA16" i="208"/>
  <c r="AB16" i="208" s="1"/>
  <c r="AA14" i="208"/>
  <c r="AB14" i="208" s="1"/>
  <c r="X43" i="208"/>
  <c r="X51" i="208" s="1"/>
  <c r="AC4" i="208"/>
  <c r="AA5" i="208"/>
  <c r="AB5" i="208" s="1"/>
  <c r="P40" i="208"/>
  <c r="P36" i="208"/>
  <c r="P32" i="208"/>
  <c r="P39" i="208"/>
  <c r="P35" i="208"/>
  <c r="P38" i="208"/>
  <c r="P34" i="208"/>
  <c r="P31" i="208"/>
  <c r="P37" i="208"/>
  <c r="P33" i="208"/>
  <c r="L60" i="207"/>
  <c r="K60" i="207"/>
  <c r="J60" i="207"/>
  <c r="I60" i="207"/>
  <c r="H60" i="207"/>
  <c r="G60" i="207"/>
  <c r="F60" i="207"/>
  <c r="E60" i="207"/>
  <c r="D60" i="207"/>
  <c r="C60" i="207"/>
  <c r="L59" i="207"/>
  <c r="K59" i="207"/>
  <c r="J59" i="207"/>
  <c r="I59" i="207"/>
  <c r="H59" i="207"/>
  <c r="G59" i="207"/>
  <c r="F59" i="207"/>
  <c r="E59" i="207"/>
  <c r="D59" i="207"/>
  <c r="C59" i="207"/>
  <c r="L58" i="207"/>
  <c r="K58" i="207"/>
  <c r="J58" i="207"/>
  <c r="I58" i="207"/>
  <c r="H58" i="207"/>
  <c r="G58" i="207"/>
  <c r="F58" i="207"/>
  <c r="E58" i="207"/>
  <c r="D58" i="207"/>
  <c r="C58" i="207"/>
  <c r="L32" i="207"/>
  <c r="K32" i="207"/>
  <c r="J32" i="207"/>
  <c r="I32" i="207"/>
  <c r="H32" i="207"/>
  <c r="G32" i="207"/>
  <c r="F32" i="207"/>
  <c r="E32" i="207"/>
  <c r="D32" i="207"/>
  <c r="C32" i="207"/>
  <c r="L31" i="207"/>
  <c r="Q40" i="208" s="1"/>
  <c r="K31" i="207"/>
  <c r="Q39" i="208" s="1"/>
  <c r="J31" i="207"/>
  <c r="Q38" i="208" s="1"/>
  <c r="I31" i="207"/>
  <c r="Q37" i="208" s="1"/>
  <c r="H31" i="207"/>
  <c r="Q36" i="208" s="1"/>
  <c r="G31" i="207"/>
  <c r="Q35" i="208" s="1"/>
  <c r="F31" i="207"/>
  <c r="Q34" i="208" s="1"/>
  <c r="E31" i="207"/>
  <c r="Q33" i="208" s="1"/>
  <c r="D31" i="207"/>
  <c r="Q32" i="208" s="1"/>
  <c r="C31" i="207"/>
  <c r="Q31" i="208" s="1"/>
  <c r="L30" i="207"/>
  <c r="Y48" i="208" s="1"/>
  <c r="Y49" i="208" s="1"/>
  <c r="K30" i="207"/>
  <c r="X48" i="208" s="1"/>
  <c r="X49" i="208" s="1"/>
  <c r="J30" i="207"/>
  <c r="W48" i="208" s="1"/>
  <c r="W49" i="208" s="1"/>
  <c r="I30" i="207"/>
  <c r="V48" i="208" s="1"/>
  <c r="V49" i="208" s="1"/>
  <c r="H30" i="207"/>
  <c r="U48" i="208" s="1"/>
  <c r="U49" i="208" s="1"/>
  <c r="G30" i="207"/>
  <c r="T48" i="208" s="1"/>
  <c r="T49" i="208" s="1"/>
  <c r="F30" i="207"/>
  <c r="S48" i="208" s="1"/>
  <c r="S49" i="208" s="1"/>
  <c r="E30" i="207"/>
  <c r="R48" i="208" s="1"/>
  <c r="R49" i="208" s="1"/>
  <c r="D30" i="207"/>
  <c r="Q48" i="208" s="1"/>
  <c r="Q49" i="208" s="1"/>
  <c r="C30" i="207"/>
  <c r="P48" i="208" s="1"/>
  <c r="P49" i="208" s="1"/>
  <c r="T29" i="123"/>
  <c r="O29" i="123"/>
  <c r="P29" i="123"/>
  <c r="Q29" i="123"/>
  <c r="R29" i="123"/>
  <c r="S29" i="123"/>
  <c r="U29" i="123"/>
  <c r="N29" i="123"/>
  <c r="L34" i="101"/>
  <c r="B21" i="98" l="1"/>
  <c r="B22" i="98"/>
  <c r="B23" i="98"/>
  <c r="B24" i="98"/>
  <c r="B25" i="98"/>
  <c r="B26" i="98"/>
  <c r="B27" i="98"/>
  <c r="B28" i="98"/>
  <c r="B29" i="98"/>
  <c r="B20" i="98"/>
  <c r="N21" i="179" l="1"/>
  <c r="N20" i="179"/>
  <c r="N22" i="179"/>
  <c r="N23" i="179"/>
  <c r="O21" i="179" s="1"/>
  <c r="N24" i="179"/>
  <c r="N25" i="179"/>
  <c r="N26" i="179"/>
  <c r="N27" i="179"/>
  <c r="N28" i="179"/>
  <c r="N29" i="179"/>
  <c r="O29" i="179" l="1"/>
  <c r="O28" i="179"/>
  <c r="O24" i="179"/>
  <c r="O27" i="179"/>
  <c r="O23" i="179"/>
  <c r="O26" i="179"/>
  <c r="O22" i="179"/>
  <c r="O20" i="179"/>
  <c r="O25" i="179"/>
  <c r="K12" i="198"/>
  <c r="N12" i="198"/>
  <c r="N14" i="198"/>
  <c r="N13" i="198"/>
  <c r="K14" i="198"/>
  <c r="K13" i="198"/>
  <c r="G7" i="174" l="1"/>
  <c r="J7" i="174" s="1"/>
  <c r="H7" i="174" l="1"/>
  <c r="F31" i="202" l="1"/>
  <c r="B25" i="203" l="1"/>
  <c r="D13" i="203"/>
  <c r="E32" i="203"/>
  <c r="D27" i="204" l="1"/>
  <c r="E27" i="204"/>
  <c r="F27" i="204"/>
  <c r="D28" i="204"/>
  <c r="E28" i="204"/>
  <c r="F28" i="204"/>
  <c r="D29" i="204"/>
  <c r="E29" i="204"/>
  <c r="F29" i="204"/>
  <c r="D30" i="204"/>
  <c r="E30" i="204"/>
  <c r="F30" i="204"/>
  <c r="D31" i="204"/>
  <c r="E31" i="204"/>
  <c r="F31" i="204"/>
  <c r="D32" i="204"/>
  <c r="E32" i="204"/>
  <c r="F32" i="204"/>
  <c r="D33" i="204"/>
  <c r="E33" i="204"/>
  <c r="F33" i="204"/>
  <c r="D34" i="204"/>
  <c r="E34" i="204"/>
  <c r="F34" i="204"/>
  <c r="F26" i="204"/>
  <c r="E26" i="204"/>
  <c r="D26" i="204"/>
  <c r="F25" i="204"/>
  <c r="E25" i="204"/>
  <c r="D25" i="204"/>
  <c r="A19" i="203" l="1"/>
  <c r="A29" i="203"/>
  <c r="A27" i="203"/>
  <c r="A21" i="203"/>
  <c r="F32" i="203"/>
  <c r="D32" i="203"/>
  <c r="F33" i="203"/>
  <c r="B5" i="203"/>
  <c r="C5" i="203"/>
  <c r="F5" i="203"/>
  <c r="E5" i="203"/>
  <c r="B15" i="203"/>
  <c r="D33" i="203"/>
  <c r="F24" i="203"/>
  <c r="F20" i="203" l="1"/>
  <c r="D27" i="203"/>
  <c r="C35" i="203"/>
  <c r="F27" i="203"/>
  <c r="F22" i="203"/>
  <c r="F18" i="203"/>
  <c r="E33" i="203"/>
  <c r="C36" i="203"/>
  <c r="B29" i="203"/>
  <c r="B27" i="203"/>
  <c r="B21" i="203"/>
  <c r="B19" i="203"/>
  <c r="F10" i="203"/>
  <c r="E6" i="203"/>
  <c r="B6" i="203"/>
  <c r="E10" i="203"/>
  <c r="D15" i="203" s="1"/>
  <c r="D16" i="203" l="1"/>
  <c r="D28" i="203"/>
  <c r="F28" i="203" s="1"/>
  <c r="F39" i="196"/>
  <c r="F31" i="196"/>
  <c r="F23" i="196"/>
  <c r="F15" i="196"/>
  <c r="D39" i="196"/>
  <c r="C39" i="196"/>
  <c r="D15" i="196"/>
  <c r="E8" i="196"/>
  <c r="E38" i="196"/>
  <c r="E37" i="196"/>
  <c r="E36" i="196"/>
  <c r="E35" i="196"/>
  <c r="E34" i="196"/>
  <c r="E33" i="196"/>
  <c r="E32" i="196"/>
  <c r="E30" i="196"/>
  <c r="E29" i="196"/>
  <c r="E28" i="196"/>
  <c r="E27" i="196"/>
  <c r="E26" i="196"/>
  <c r="E25" i="196"/>
  <c r="E24" i="196"/>
  <c r="E22" i="196"/>
  <c r="E21" i="196"/>
  <c r="E20" i="196"/>
  <c r="E19" i="196"/>
  <c r="E18" i="196"/>
  <c r="E17" i="196"/>
  <c r="E16" i="196"/>
  <c r="E14" i="196"/>
  <c r="E13" i="196"/>
  <c r="E12" i="196"/>
  <c r="E11" i="196"/>
  <c r="E10" i="196"/>
  <c r="E9" i="196"/>
  <c r="E39" i="196" l="1"/>
  <c r="E15" i="196"/>
  <c r="G32" i="202" l="1"/>
  <c r="G31" i="202"/>
  <c r="F32" i="202" l="1"/>
  <c r="G4" i="202"/>
  <c r="H4" i="202"/>
  <c r="G6" i="202"/>
  <c r="G5" i="202"/>
  <c r="D29" i="129" l="1"/>
  <c r="C29" i="129"/>
  <c r="B29" i="129"/>
  <c r="Y9" i="169" l="1"/>
  <c r="D36" i="200" l="1"/>
  <c r="C36" i="200"/>
  <c r="B38" i="200"/>
  <c r="B39" i="200"/>
  <c r="B40" i="200"/>
  <c r="B41" i="200"/>
  <c r="B42" i="200"/>
  <c r="B43" i="200"/>
  <c r="B37" i="200"/>
  <c r="C24" i="200" l="1"/>
  <c r="C25" i="200"/>
  <c r="C26" i="200"/>
  <c r="C27" i="200"/>
  <c r="C28" i="200"/>
  <c r="C29" i="200"/>
  <c r="C23" i="200"/>
  <c r="C30" i="200" l="1"/>
  <c r="G16" i="200"/>
  <c r="G17" i="200"/>
  <c r="G18" i="200"/>
  <c r="G19" i="200"/>
  <c r="G20" i="200"/>
  <c r="G21" i="200"/>
  <c r="H29" i="200" l="1"/>
  <c r="H28" i="200"/>
  <c r="H27" i="200"/>
  <c r="H26" i="200"/>
  <c r="H25" i="200"/>
  <c r="H24" i="200"/>
  <c r="H23" i="200"/>
  <c r="E24" i="200"/>
  <c r="C38" i="200" s="1"/>
  <c r="D38" i="200"/>
  <c r="E25" i="200"/>
  <c r="C39" i="200" s="1"/>
  <c r="D39" i="200"/>
  <c r="E26" i="200"/>
  <c r="C40" i="200" s="1"/>
  <c r="E27" i="200"/>
  <c r="C41" i="200" s="1"/>
  <c r="D41" i="200"/>
  <c r="E28" i="200"/>
  <c r="C42" i="200" s="1"/>
  <c r="D42" i="200"/>
  <c r="E29" i="200"/>
  <c r="C43" i="200" s="1"/>
  <c r="D43" i="200"/>
  <c r="D37" i="200"/>
  <c r="E23" i="200"/>
  <c r="E22" i="200"/>
  <c r="G15" i="200"/>
  <c r="G13" i="200"/>
  <c r="G12" i="200"/>
  <c r="G11" i="200"/>
  <c r="G10" i="200"/>
  <c r="G9" i="200"/>
  <c r="G8" i="200"/>
  <c r="G7" i="200"/>
  <c r="C37" i="200" l="1"/>
  <c r="E30" i="200"/>
  <c r="G26" i="200"/>
  <c r="D40" i="200"/>
  <c r="G29" i="200"/>
  <c r="G28" i="200"/>
  <c r="G27" i="200"/>
  <c r="G25" i="200"/>
  <c r="G24" i="200"/>
  <c r="H30" i="200"/>
  <c r="G14" i="200"/>
  <c r="G23" i="200"/>
  <c r="G22" i="200"/>
  <c r="G30" i="200" l="1"/>
  <c r="F6" i="132" l="1"/>
  <c r="K42" i="110" l="1"/>
  <c r="K33" i="110"/>
  <c r="K24" i="110"/>
  <c r="K15" i="110"/>
  <c r="K14" i="110"/>
  <c r="G8" i="174" l="1"/>
  <c r="H8" i="174"/>
  <c r="G9" i="174"/>
  <c r="H9" i="174"/>
  <c r="G10" i="174"/>
  <c r="H10" i="174"/>
  <c r="G11" i="174"/>
  <c r="H11" i="174"/>
  <c r="G12" i="174"/>
  <c r="H12" i="174"/>
  <c r="G13" i="174"/>
  <c r="H13" i="174"/>
  <c r="G14" i="174"/>
  <c r="H14" i="174"/>
  <c r="G15" i="174"/>
  <c r="H15" i="174"/>
  <c r="G16" i="174"/>
  <c r="H16" i="174"/>
  <c r="G17" i="174"/>
  <c r="H17" i="174"/>
  <c r="G18" i="174"/>
  <c r="H18" i="174"/>
  <c r="M15" i="176" l="1"/>
  <c r="D23" i="177" l="1"/>
  <c r="D24" i="177"/>
  <c r="D25" i="177"/>
  <c r="D26" i="177"/>
  <c r="D27" i="177"/>
  <c r="D28" i="177"/>
  <c r="D29" i="177"/>
  <c r="D30" i="177"/>
  <c r="D31" i="177"/>
  <c r="D32" i="177"/>
  <c r="D33" i="177"/>
  <c r="D22" i="177"/>
  <c r="M22" i="198" l="1"/>
  <c r="M23" i="198"/>
  <c r="M21" i="198"/>
  <c r="L22" i="198"/>
  <c r="B22" i="198"/>
  <c r="C22" i="198"/>
  <c r="B23" i="198"/>
  <c r="L23" i="198" s="1"/>
  <c r="C23" i="198"/>
  <c r="C21" i="198"/>
  <c r="B21" i="198"/>
  <c r="L21" i="198" s="1"/>
  <c r="M15" i="198"/>
  <c r="L15" i="198"/>
  <c r="J15" i="198"/>
  <c r="I15" i="198"/>
  <c r="H15" i="198"/>
  <c r="G15" i="198"/>
  <c r="E15" i="198"/>
  <c r="D15" i="198"/>
  <c r="F14" i="198"/>
  <c r="F13" i="198"/>
  <c r="F12" i="198"/>
  <c r="N9" i="198"/>
  <c r="N10" i="198"/>
  <c r="K9" i="198"/>
  <c r="K10" i="198"/>
  <c r="K8" i="198"/>
  <c r="J11" i="198"/>
  <c r="L11" i="198"/>
  <c r="M11" i="198"/>
  <c r="N15" i="198" l="1"/>
  <c r="N11" i="198"/>
  <c r="K15" i="198"/>
  <c r="F15" i="198"/>
  <c r="N19" i="179"/>
  <c r="C21" i="98"/>
  <c r="D21" i="98"/>
  <c r="E21" i="98"/>
  <c r="C22" i="98"/>
  <c r="D22" i="98"/>
  <c r="E22" i="98"/>
  <c r="C23" i="98"/>
  <c r="D23" i="98"/>
  <c r="E23" i="98"/>
  <c r="C24" i="98"/>
  <c r="D24" i="98"/>
  <c r="E24" i="98"/>
  <c r="C25" i="98"/>
  <c r="D25" i="98"/>
  <c r="E25" i="98"/>
  <c r="C26" i="98"/>
  <c r="D26" i="98"/>
  <c r="E26" i="98"/>
  <c r="C27" i="98"/>
  <c r="D27" i="98"/>
  <c r="E27" i="98"/>
  <c r="C28" i="98"/>
  <c r="D28" i="98"/>
  <c r="E28" i="98"/>
  <c r="D29" i="98"/>
  <c r="E29" i="98"/>
  <c r="E20" i="98"/>
  <c r="D20" i="98"/>
  <c r="C20" i="98"/>
  <c r="I11" i="198"/>
  <c r="K11" i="198" s="1"/>
  <c r="H11" i="198"/>
  <c r="G11" i="198"/>
  <c r="E11" i="198"/>
  <c r="D11" i="198"/>
  <c r="F10" i="198"/>
  <c r="F9" i="198"/>
  <c r="F8" i="198"/>
  <c r="F11" i="198" l="1"/>
  <c r="K16" i="98" l="1"/>
  <c r="E16" i="98"/>
  <c r="C29" i="98" s="1"/>
  <c r="G39" i="196" l="1"/>
  <c r="G31" i="196"/>
  <c r="D31" i="196"/>
  <c r="E31" i="196" s="1"/>
  <c r="G23" i="196"/>
  <c r="D23" i="196"/>
  <c r="E23" i="196" s="1"/>
  <c r="G15" i="196"/>
  <c r="D9" i="121" l="1"/>
  <c r="K57" i="112" l="1"/>
  <c r="K50" i="112"/>
  <c r="K43" i="112"/>
  <c r="K36" i="112"/>
  <c r="K29" i="112"/>
  <c r="K22" i="112"/>
  <c r="K15" i="112"/>
  <c r="H57" i="112"/>
  <c r="H50" i="112"/>
  <c r="H43" i="112"/>
  <c r="H36" i="112"/>
  <c r="H29" i="112"/>
  <c r="H22" i="112"/>
  <c r="H15" i="112"/>
  <c r="H42" i="110" l="1"/>
  <c r="H33" i="110"/>
  <c r="H24" i="110"/>
  <c r="H15" i="110"/>
  <c r="I6" i="110"/>
  <c r="R10" i="169"/>
  <c r="R11" i="169"/>
  <c r="R12" i="169"/>
  <c r="R13" i="169"/>
  <c r="R14" i="169"/>
  <c r="R15" i="169"/>
  <c r="R16" i="169"/>
  <c r="R17" i="169"/>
  <c r="R18" i="169"/>
  <c r="R19" i="169"/>
  <c r="R20" i="169"/>
  <c r="R9" i="169"/>
  <c r="Q36" i="124" l="1"/>
  <c r="K36" i="124"/>
  <c r="C19" i="170"/>
  <c r="D19" i="170"/>
  <c r="B19" i="170"/>
  <c r="H9" i="169"/>
  <c r="H5" i="90" l="1"/>
  <c r="F5" i="90"/>
  <c r="D6" i="122"/>
  <c r="C6" i="122"/>
  <c r="E6" i="122" s="1"/>
  <c r="E8" i="121"/>
  <c r="J21" i="98"/>
  <c r="J22" i="98"/>
  <c r="J23" i="98"/>
  <c r="J24" i="98"/>
  <c r="J25" i="98"/>
  <c r="J26" i="98"/>
  <c r="J27" i="98"/>
  <c r="J28" i="98"/>
  <c r="J29" i="98"/>
  <c r="J20" i="98"/>
  <c r="M6" i="176"/>
  <c r="M9" i="176"/>
  <c r="G6" i="176"/>
  <c r="L6" i="176"/>
  <c r="N6" i="176"/>
  <c r="O6" i="176"/>
  <c r="P6" i="176"/>
  <c r="G7" i="176"/>
  <c r="L7" i="176"/>
  <c r="M7" i="176"/>
  <c r="N7" i="176"/>
  <c r="O7" i="176"/>
  <c r="P7" i="176"/>
  <c r="G8" i="176"/>
  <c r="L8" i="176"/>
  <c r="M8" i="176"/>
  <c r="N8" i="176"/>
  <c r="O8" i="176"/>
  <c r="P8" i="176"/>
  <c r="G9" i="176"/>
  <c r="L9" i="176"/>
  <c r="N9" i="176"/>
  <c r="O9" i="176"/>
  <c r="P9" i="176"/>
  <c r="G10" i="176"/>
  <c r="L10" i="176"/>
  <c r="M10" i="176"/>
  <c r="N10" i="176"/>
  <c r="O10" i="176"/>
  <c r="P10" i="176"/>
  <c r="G11" i="176"/>
  <c r="L11" i="176"/>
  <c r="M11" i="176"/>
  <c r="N11" i="176"/>
  <c r="O11" i="176"/>
  <c r="P11" i="176"/>
  <c r="G12" i="176"/>
  <c r="L12" i="176"/>
  <c r="M12" i="176"/>
  <c r="N12" i="176"/>
  <c r="O12" i="176"/>
  <c r="P12" i="176"/>
  <c r="G13" i="176"/>
  <c r="L13" i="176"/>
  <c r="M13" i="176"/>
  <c r="N13" i="176"/>
  <c r="O13" i="176"/>
  <c r="P13" i="176"/>
  <c r="G14" i="176"/>
  <c r="L14" i="176"/>
  <c r="M14" i="176"/>
  <c r="N14" i="176"/>
  <c r="O14" i="176"/>
  <c r="P14" i="176"/>
  <c r="M20" i="179"/>
  <c r="B21" i="179"/>
  <c r="B22" i="179"/>
  <c r="B23" i="179"/>
  <c r="B24" i="179"/>
  <c r="B25" i="179"/>
  <c r="B26" i="179"/>
  <c r="B27" i="179"/>
  <c r="B28" i="179"/>
  <c r="B29" i="179"/>
  <c r="B20" i="179"/>
  <c r="Q7" i="176" l="1"/>
  <c r="Q11" i="176"/>
  <c r="Q14" i="176"/>
  <c r="Q10" i="176"/>
  <c r="Q13" i="176"/>
  <c r="Q12" i="176"/>
  <c r="Q9" i="176"/>
  <c r="Q8" i="176"/>
  <c r="Q6" i="176"/>
  <c r="E27" i="121" l="1"/>
  <c r="E17" i="64" s="1"/>
  <c r="G15" i="176" l="1"/>
  <c r="B38" i="193" l="1"/>
  <c r="B23" i="193" l="1"/>
  <c r="B36" i="193" s="1"/>
  <c r="O17" i="193" l="1"/>
  <c r="P17" i="193"/>
  <c r="O18" i="193"/>
  <c r="P18" i="193"/>
  <c r="O19" i="193"/>
  <c r="P19" i="193"/>
  <c r="O20" i="193"/>
  <c r="P20" i="193"/>
  <c r="O21" i="193"/>
  <c r="P21" i="193"/>
  <c r="C22" i="193"/>
  <c r="D22" i="193"/>
  <c r="E22" i="193"/>
  <c r="F22" i="193"/>
  <c r="G22" i="193"/>
  <c r="H22" i="193"/>
  <c r="I22" i="193"/>
  <c r="J22" i="193"/>
  <c r="K22" i="193"/>
  <c r="L22" i="193"/>
  <c r="M22" i="193"/>
  <c r="N22" i="193"/>
  <c r="O22" i="193"/>
  <c r="P22" i="193"/>
  <c r="C23" i="193"/>
  <c r="C36" i="193" s="1"/>
  <c r="D23" i="193"/>
  <c r="D36" i="193" s="1"/>
  <c r="E23" i="193"/>
  <c r="E36" i="193" s="1"/>
  <c r="F23" i="193"/>
  <c r="F36" i="193" s="1"/>
  <c r="G23" i="193"/>
  <c r="G36" i="193" s="1"/>
  <c r="H23" i="193"/>
  <c r="H36" i="193" s="1"/>
  <c r="I23" i="193"/>
  <c r="I36" i="193" s="1"/>
  <c r="J23" i="193"/>
  <c r="J36" i="193" s="1"/>
  <c r="K23" i="193"/>
  <c r="K36" i="193" s="1"/>
  <c r="L23" i="193"/>
  <c r="L36" i="193" s="1"/>
  <c r="M23" i="193"/>
  <c r="M36" i="193" s="1"/>
  <c r="N23" i="193"/>
  <c r="N36" i="193" s="1"/>
  <c r="O23" i="193"/>
  <c r="O36" i="193" s="1"/>
  <c r="P23" i="193"/>
  <c r="P36" i="193" s="1"/>
  <c r="B22" i="193"/>
  <c r="O26" i="193"/>
  <c r="N26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A23" i="193"/>
  <c r="A22" i="193"/>
  <c r="A21" i="193"/>
  <c r="A20" i="193"/>
  <c r="A19" i="193"/>
  <c r="A18" i="193"/>
  <c r="A17" i="193"/>
  <c r="A16" i="193"/>
  <c r="A15" i="193"/>
  <c r="A14" i="193"/>
  <c r="A13" i="193"/>
  <c r="A12" i="193"/>
  <c r="A11" i="193"/>
  <c r="A10" i="193"/>
  <c r="A9" i="193"/>
  <c r="A8" i="193"/>
  <c r="A7" i="193"/>
  <c r="A6" i="193"/>
  <c r="A5" i="193"/>
  <c r="A4" i="193"/>
  <c r="B21" i="119"/>
  <c r="B24" i="119"/>
  <c r="J17" i="64" s="1"/>
  <c r="Y24" i="169" l="1"/>
  <c r="Y25" i="169"/>
  <c r="Y26" i="169"/>
  <c r="Y27" i="169"/>
  <c r="Y28" i="169"/>
  <c r="Y29" i="169"/>
  <c r="Y30" i="169"/>
  <c r="Y31" i="169"/>
  <c r="Y32" i="169"/>
  <c r="Y23" i="169"/>
  <c r="Y10" i="169"/>
  <c r="Y11" i="169"/>
  <c r="Y12" i="169"/>
  <c r="Y13" i="169"/>
  <c r="Y14" i="169"/>
  <c r="Y15" i="169"/>
  <c r="Y16" i="169"/>
  <c r="Y17" i="169"/>
  <c r="Y18" i="169"/>
  <c r="Y19" i="169"/>
  <c r="Y20" i="169"/>
  <c r="Y8" i="169"/>
  <c r="T32" i="169"/>
  <c r="T24" i="169"/>
  <c r="T25" i="169"/>
  <c r="T26" i="169"/>
  <c r="T27" i="169"/>
  <c r="T28" i="169"/>
  <c r="T29" i="169"/>
  <c r="T30" i="169"/>
  <c r="T31" i="169"/>
  <c r="T23" i="169"/>
  <c r="P5" i="176"/>
  <c r="O5" i="176"/>
  <c r="N5" i="176"/>
  <c r="M5" i="176"/>
  <c r="L5" i="176"/>
  <c r="K5" i="176"/>
  <c r="J5" i="176"/>
  <c r="I5" i="176"/>
  <c r="H5" i="176"/>
  <c r="B24" i="129"/>
  <c r="B23" i="129"/>
  <c r="B22" i="129"/>
  <c r="B21" i="129"/>
  <c r="B20" i="129"/>
  <c r="B19" i="129"/>
  <c r="B25" i="129"/>
  <c r="B30" i="129" l="1"/>
  <c r="C25" i="192"/>
  <c r="D25" i="192"/>
  <c r="E25" i="192"/>
  <c r="F25" i="192"/>
  <c r="G25" i="192"/>
  <c r="H25" i="192"/>
  <c r="I25" i="192"/>
  <c r="J25" i="192"/>
  <c r="K25" i="192"/>
  <c r="L25" i="192"/>
  <c r="M25" i="192"/>
  <c r="N25" i="192"/>
  <c r="O25" i="192"/>
  <c r="P25" i="192"/>
  <c r="Q25" i="192"/>
  <c r="R25" i="192"/>
  <c r="S25" i="192"/>
  <c r="T25" i="192"/>
  <c r="U25" i="192"/>
  <c r="V25" i="192"/>
  <c r="W25" i="192"/>
  <c r="X25" i="192"/>
  <c r="Y25" i="192"/>
  <c r="Z25" i="192"/>
  <c r="AA25" i="192"/>
  <c r="AB25" i="192"/>
  <c r="AC25" i="192"/>
  <c r="AD25" i="192"/>
  <c r="AE25" i="192"/>
  <c r="C26" i="192"/>
  <c r="D26" i="192"/>
  <c r="E26" i="192"/>
  <c r="F26" i="192"/>
  <c r="G26" i="192"/>
  <c r="H26" i="192"/>
  <c r="I26" i="192"/>
  <c r="J26" i="192"/>
  <c r="K26" i="192"/>
  <c r="L26" i="192"/>
  <c r="M26" i="192"/>
  <c r="N26" i="192"/>
  <c r="O26" i="192"/>
  <c r="P26" i="192"/>
  <c r="Q26" i="192"/>
  <c r="R26" i="192"/>
  <c r="S26" i="192"/>
  <c r="T26" i="192"/>
  <c r="U26" i="192"/>
  <c r="V26" i="192"/>
  <c r="W26" i="192"/>
  <c r="X26" i="192"/>
  <c r="Y26" i="192"/>
  <c r="Z26" i="192"/>
  <c r="AA26" i="192"/>
  <c r="AB26" i="192"/>
  <c r="AC26" i="192"/>
  <c r="AD26" i="192"/>
  <c r="AE26" i="192"/>
  <c r="B26" i="192"/>
  <c r="B25" i="192"/>
  <c r="A26" i="192"/>
  <c r="B9" i="150" l="1"/>
  <c r="C9" i="150"/>
  <c r="D9" i="150"/>
  <c r="E9" i="150"/>
  <c r="F9" i="150"/>
  <c r="G9" i="150"/>
  <c r="H9" i="150"/>
  <c r="P9" i="150" l="1"/>
  <c r="C26" i="134"/>
  <c r="D26" i="134"/>
  <c r="E26" i="134"/>
  <c r="F26" i="134"/>
  <c r="G26" i="134"/>
  <c r="H26" i="134"/>
  <c r="I26" i="134"/>
  <c r="J26" i="134"/>
  <c r="K26" i="134"/>
  <c r="L26" i="134"/>
  <c r="M26" i="134"/>
  <c r="N26" i="134"/>
  <c r="O26" i="134"/>
  <c r="B26" i="134"/>
  <c r="F58" i="112" l="1"/>
  <c r="E58" i="112"/>
  <c r="H58" i="112" s="1"/>
  <c r="D58" i="112"/>
  <c r="F51" i="112"/>
  <c r="E51" i="112"/>
  <c r="D51" i="112"/>
  <c r="F44" i="112"/>
  <c r="E44" i="112"/>
  <c r="D44" i="112"/>
  <c r="F37" i="112"/>
  <c r="E37" i="112"/>
  <c r="G32" i="112" s="1"/>
  <c r="D37" i="112"/>
  <c r="F30" i="112"/>
  <c r="E30" i="112"/>
  <c r="G28" i="112" s="1"/>
  <c r="D30" i="112"/>
  <c r="F23" i="112"/>
  <c r="E23" i="112"/>
  <c r="G18" i="112" s="1"/>
  <c r="D23" i="112"/>
  <c r="G12" i="112"/>
  <c r="G57" i="112"/>
  <c r="H56" i="112"/>
  <c r="H55" i="112"/>
  <c r="H54" i="112"/>
  <c r="H53" i="112"/>
  <c r="H51" i="112"/>
  <c r="H49" i="112"/>
  <c r="H48" i="112"/>
  <c r="H47" i="112"/>
  <c r="H46" i="112"/>
  <c r="H44" i="112"/>
  <c r="H42" i="112"/>
  <c r="H41" i="112"/>
  <c r="H40" i="112"/>
  <c r="H39" i="112"/>
  <c r="H35" i="112"/>
  <c r="H34" i="112"/>
  <c r="H33" i="112"/>
  <c r="H32" i="112"/>
  <c r="H28" i="112"/>
  <c r="H27" i="112"/>
  <c r="H26" i="112"/>
  <c r="H25" i="112"/>
  <c r="G22" i="112"/>
  <c r="H21" i="112"/>
  <c r="H20" i="112"/>
  <c r="G20" i="112"/>
  <c r="H19" i="112"/>
  <c r="H18" i="112"/>
  <c r="H14" i="112"/>
  <c r="H13" i="112"/>
  <c r="H12" i="112"/>
  <c r="H11" i="112"/>
  <c r="G14" i="112"/>
  <c r="K14" i="112"/>
  <c r="K13" i="112"/>
  <c r="K12" i="112"/>
  <c r="K11" i="112"/>
  <c r="K16" i="112" l="1"/>
  <c r="G25" i="112"/>
  <c r="G55" i="112"/>
  <c r="G27" i="112"/>
  <c r="H23" i="112"/>
  <c r="G19" i="112"/>
  <c r="G21" i="112"/>
  <c r="G56" i="112"/>
  <c r="G49" i="112"/>
  <c r="G43" i="112"/>
  <c r="G35" i="112"/>
  <c r="H30" i="112"/>
  <c r="G26" i="112"/>
  <c r="G46" i="112"/>
  <c r="G48" i="112"/>
  <c r="G50" i="112"/>
  <c r="G47" i="112"/>
  <c r="G36" i="112"/>
  <c r="G34" i="112"/>
  <c r="H37" i="112"/>
  <c r="G29" i="112"/>
  <c r="G53" i="112"/>
  <c r="G42" i="112"/>
  <c r="G40" i="112"/>
  <c r="G33" i="112"/>
  <c r="G13" i="112"/>
  <c r="G54" i="112"/>
  <c r="G39" i="112"/>
  <c r="G41" i="112"/>
  <c r="H16" i="112"/>
  <c r="G15" i="112"/>
  <c r="G11" i="112"/>
  <c r="G23" i="112" l="1"/>
  <c r="G30" i="112"/>
  <c r="G58" i="112"/>
  <c r="G51" i="112"/>
  <c r="G37" i="112"/>
  <c r="G16" i="112"/>
  <c r="G44" i="112"/>
  <c r="D32" i="132"/>
  <c r="D31" i="132"/>
  <c r="D30" i="132"/>
  <c r="D29" i="132"/>
  <c r="B23" i="119"/>
  <c r="I44" i="132" l="1"/>
  <c r="I43" i="132"/>
  <c r="I42" i="132"/>
  <c r="I41" i="132"/>
  <c r="I40" i="132"/>
  <c r="C39" i="132"/>
  <c r="H41" i="132" s="1"/>
  <c r="D39" i="132"/>
  <c r="H42" i="132" s="1"/>
  <c r="E39" i="132"/>
  <c r="H43" i="132" s="1"/>
  <c r="F39" i="132"/>
  <c r="H44" i="132" s="1"/>
  <c r="B39" i="132"/>
  <c r="H40" i="132" s="1"/>
  <c r="F53" i="110" l="1"/>
  <c r="E53" i="110"/>
  <c r="D53" i="110"/>
  <c r="H52" i="110"/>
  <c r="H50" i="110"/>
  <c r="H49" i="110"/>
  <c r="H48" i="110"/>
  <c r="H47" i="110"/>
  <c r="F44" i="110"/>
  <c r="E44" i="110"/>
  <c r="D44" i="110"/>
  <c r="H43" i="110"/>
  <c r="H41" i="110"/>
  <c r="H40" i="110"/>
  <c r="H39" i="110"/>
  <c r="H38" i="110"/>
  <c r="H34" i="110"/>
  <c r="H32" i="110"/>
  <c r="H31" i="110"/>
  <c r="H30" i="110"/>
  <c r="H29" i="110"/>
  <c r="H25" i="110"/>
  <c r="H23" i="110"/>
  <c r="H22" i="110"/>
  <c r="H21" i="110"/>
  <c r="H20" i="110"/>
  <c r="F17" i="110"/>
  <c r="E17" i="110"/>
  <c r="D17" i="110"/>
  <c r="K51" i="110" l="1"/>
  <c r="H53" i="110"/>
  <c r="G49" i="110"/>
  <c r="G47" i="110"/>
  <c r="G48" i="110"/>
  <c r="G52" i="110"/>
  <c r="G50" i="110"/>
  <c r="G51" i="110"/>
  <c r="G39" i="110"/>
  <c r="G43" i="110"/>
  <c r="G40" i="110"/>
  <c r="G41" i="110"/>
  <c r="G42" i="110"/>
  <c r="G38" i="110"/>
  <c r="G31" i="110"/>
  <c r="G29" i="110"/>
  <c r="G32" i="110"/>
  <c r="G33" i="110"/>
  <c r="G34" i="110"/>
  <c r="G30" i="110"/>
  <c r="G21" i="110"/>
  <c r="G25" i="110"/>
  <c r="G22" i="110"/>
  <c r="G20" i="110"/>
  <c r="G24" i="110"/>
  <c r="G23" i="110"/>
  <c r="K49" i="110"/>
  <c r="K50" i="110"/>
  <c r="K48" i="110"/>
  <c r="K52" i="110"/>
  <c r="K47" i="110"/>
  <c r="K39" i="110"/>
  <c r="K38" i="110"/>
  <c r="K40" i="110"/>
  <c r="H44" i="110"/>
  <c r="K43" i="110"/>
  <c r="K41" i="110"/>
  <c r="K34" i="110"/>
  <c r="H35" i="110"/>
  <c r="K30" i="110"/>
  <c r="K29" i="110"/>
  <c r="K31" i="110"/>
  <c r="K32" i="110"/>
  <c r="K25" i="110"/>
  <c r="H26" i="110"/>
  <c r="K23" i="110"/>
  <c r="K21" i="110"/>
  <c r="K20" i="110"/>
  <c r="K22" i="110"/>
  <c r="G16" i="110"/>
  <c r="H17" i="110"/>
  <c r="G53" i="110" l="1"/>
  <c r="K26" i="110"/>
  <c r="G44" i="110"/>
  <c r="G26" i="110"/>
  <c r="G35" i="110"/>
  <c r="K35" i="110"/>
  <c r="K44" i="110"/>
  <c r="K53" i="110"/>
  <c r="H12" i="110" l="1"/>
  <c r="H13" i="110"/>
  <c r="H14" i="110"/>
  <c r="H16" i="110"/>
  <c r="K16" i="110"/>
  <c r="J5" i="177" l="1"/>
  <c r="I5" i="177"/>
  <c r="H5" i="177"/>
  <c r="G5" i="177"/>
  <c r="H21" i="177" l="1"/>
  <c r="H23" i="177"/>
  <c r="H24" i="177"/>
  <c r="H25" i="177"/>
  <c r="H26" i="177"/>
  <c r="H27" i="177"/>
  <c r="H28" i="177"/>
  <c r="H29" i="177"/>
  <c r="H30" i="177"/>
  <c r="H31" i="177"/>
  <c r="H22" i="177"/>
  <c r="G23" i="177"/>
  <c r="G24" i="177"/>
  <c r="G25" i="177"/>
  <c r="G26" i="177"/>
  <c r="G27" i="177"/>
  <c r="G28" i="177"/>
  <c r="G29" i="177"/>
  <c r="G30" i="177"/>
  <c r="G31" i="177"/>
  <c r="G22" i="177"/>
  <c r="N5" i="98" l="1"/>
  <c r="L5" i="98"/>
  <c r="M6" i="98"/>
  <c r="L6" i="98"/>
  <c r="K5" i="98"/>
  <c r="J5" i="98"/>
  <c r="I5" i="98"/>
  <c r="M21" i="179" l="1"/>
  <c r="M22" i="179"/>
  <c r="M23" i="179"/>
  <c r="M24" i="179"/>
  <c r="M25" i="179"/>
  <c r="M26" i="179"/>
  <c r="M27" i="179"/>
  <c r="M28" i="179"/>
  <c r="M29" i="179"/>
  <c r="D21" i="179"/>
  <c r="E21" i="179"/>
  <c r="C21" i="179"/>
  <c r="D22" i="179"/>
  <c r="E22" i="179"/>
  <c r="C22" i="179"/>
  <c r="D23" i="179"/>
  <c r="E23" i="179"/>
  <c r="C23" i="179"/>
  <c r="D24" i="179"/>
  <c r="E24" i="179"/>
  <c r="C24" i="179"/>
  <c r="D25" i="179"/>
  <c r="E25" i="179"/>
  <c r="C25" i="179"/>
  <c r="D26" i="179"/>
  <c r="E26" i="179"/>
  <c r="C26" i="179"/>
  <c r="D27" i="179"/>
  <c r="E27" i="179"/>
  <c r="C27" i="179"/>
  <c r="D28" i="179"/>
  <c r="E28" i="179"/>
  <c r="C28" i="179"/>
  <c r="D29" i="179"/>
  <c r="E29" i="179"/>
  <c r="C29" i="179"/>
  <c r="C20" i="179"/>
  <c r="E20" i="179"/>
  <c r="D20" i="179"/>
  <c r="C19" i="179"/>
  <c r="E19" i="179"/>
  <c r="D19" i="179"/>
  <c r="B18" i="179"/>
  <c r="A6" i="179"/>
  <c r="K19" i="98" l="1"/>
  <c r="K21" i="98"/>
  <c r="K22" i="98"/>
  <c r="K23" i="98"/>
  <c r="K24" i="98"/>
  <c r="K25" i="98"/>
  <c r="K26" i="98"/>
  <c r="K27" i="98"/>
  <c r="K28" i="98"/>
  <c r="K29" i="98"/>
  <c r="K20" i="98"/>
  <c r="L30" i="176" l="1"/>
  <c r="M30" i="176"/>
  <c r="N30" i="176"/>
  <c r="O30" i="176"/>
  <c r="L31" i="176"/>
  <c r="M31" i="176"/>
  <c r="N31" i="176"/>
  <c r="O31" i="176"/>
  <c r="L32" i="176"/>
  <c r="M32" i="176"/>
  <c r="N32" i="176"/>
  <c r="O32" i="176"/>
  <c r="L33" i="176"/>
  <c r="M33" i="176"/>
  <c r="N33" i="176"/>
  <c r="O33" i="176"/>
  <c r="L34" i="176"/>
  <c r="M34" i="176"/>
  <c r="N34" i="176"/>
  <c r="O34" i="176"/>
  <c r="L35" i="176"/>
  <c r="M35" i="176"/>
  <c r="N35" i="176"/>
  <c r="O35" i="176"/>
  <c r="L36" i="176"/>
  <c r="M36" i="176"/>
  <c r="N36" i="176"/>
  <c r="O36" i="176"/>
  <c r="L37" i="176"/>
  <c r="M37" i="176"/>
  <c r="N37" i="176"/>
  <c r="O37" i="176"/>
  <c r="L38" i="176"/>
  <c r="M38" i="176"/>
  <c r="N38" i="176"/>
  <c r="O38" i="176"/>
  <c r="M29" i="176"/>
  <c r="N29" i="176"/>
  <c r="O29" i="176"/>
  <c r="L29" i="176"/>
  <c r="M28" i="176"/>
  <c r="N28" i="176"/>
  <c r="O28" i="176"/>
  <c r="L28" i="176"/>
  <c r="K30" i="176"/>
  <c r="K31" i="176"/>
  <c r="K32" i="176"/>
  <c r="K33" i="176"/>
  <c r="K34" i="176"/>
  <c r="K35" i="176"/>
  <c r="K36" i="176"/>
  <c r="K37" i="176"/>
  <c r="K38" i="176"/>
  <c r="K29" i="176"/>
  <c r="A27" i="176"/>
  <c r="J27" i="176"/>
  <c r="G21" i="176" l="1"/>
  <c r="G22" i="176"/>
  <c r="G23" i="176"/>
  <c r="G24" i="176"/>
  <c r="G25" i="176"/>
  <c r="P25" i="176"/>
  <c r="O25" i="176"/>
  <c r="N25" i="176"/>
  <c r="M25" i="176"/>
  <c r="L25" i="176"/>
  <c r="P24" i="176"/>
  <c r="O24" i="176"/>
  <c r="N24" i="176"/>
  <c r="M24" i="176"/>
  <c r="L24" i="176"/>
  <c r="P23" i="176"/>
  <c r="O23" i="176"/>
  <c r="N23" i="176"/>
  <c r="M23" i="176"/>
  <c r="L23" i="176"/>
  <c r="P22" i="176"/>
  <c r="O22" i="176"/>
  <c r="N22" i="176"/>
  <c r="M22" i="176"/>
  <c r="L22" i="176"/>
  <c r="P21" i="176"/>
  <c r="O21" i="176"/>
  <c r="N21" i="176"/>
  <c r="M21" i="176"/>
  <c r="L21" i="176"/>
  <c r="P20" i="176"/>
  <c r="O20" i="176"/>
  <c r="N20" i="176"/>
  <c r="M20" i="176"/>
  <c r="L20" i="176"/>
  <c r="G20" i="176"/>
  <c r="P19" i="176"/>
  <c r="O19" i="176"/>
  <c r="N19" i="176"/>
  <c r="M19" i="176"/>
  <c r="L19" i="176"/>
  <c r="G19" i="176"/>
  <c r="P18" i="176"/>
  <c r="O18" i="176"/>
  <c r="N18" i="176"/>
  <c r="M18" i="176"/>
  <c r="L18" i="176"/>
  <c r="G18" i="176"/>
  <c r="P17" i="176"/>
  <c r="O17" i="176"/>
  <c r="N17" i="176"/>
  <c r="M17" i="176"/>
  <c r="L17" i="176"/>
  <c r="G17" i="176"/>
  <c r="P16" i="176"/>
  <c r="O16" i="176"/>
  <c r="N16" i="176"/>
  <c r="M16" i="176"/>
  <c r="L16" i="176"/>
  <c r="G16" i="176"/>
  <c r="N15" i="176"/>
  <c r="O15" i="176"/>
  <c r="P15" i="176"/>
  <c r="L15" i="176"/>
  <c r="Q23" i="176" l="1"/>
  <c r="Q16" i="176"/>
  <c r="Q20" i="176"/>
  <c r="Q17" i="176"/>
  <c r="Q19" i="176"/>
  <c r="Q18" i="176"/>
  <c r="Q22" i="176"/>
  <c r="Q24" i="176"/>
  <c r="Q21" i="176"/>
  <c r="Q25" i="176"/>
  <c r="Q15" i="176"/>
  <c r="M8" i="124" l="1"/>
  <c r="N8" i="124"/>
  <c r="O8" i="124"/>
  <c r="P8" i="124"/>
  <c r="M9" i="124"/>
  <c r="N9" i="124"/>
  <c r="O9" i="124"/>
  <c r="P9" i="124"/>
  <c r="M10" i="124"/>
  <c r="N10" i="124"/>
  <c r="O10" i="124"/>
  <c r="P10" i="124"/>
  <c r="M11" i="124"/>
  <c r="N11" i="124"/>
  <c r="O11" i="124"/>
  <c r="P11" i="124"/>
  <c r="M12" i="124"/>
  <c r="N12" i="124"/>
  <c r="O12" i="124"/>
  <c r="P12" i="124"/>
  <c r="M13" i="124"/>
  <c r="N13" i="124"/>
  <c r="O13" i="124"/>
  <c r="P13" i="124"/>
  <c r="M14" i="124"/>
  <c r="N14" i="124"/>
  <c r="O14" i="124"/>
  <c r="P14" i="124"/>
  <c r="M15" i="124"/>
  <c r="N15" i="124"/>
  <c r="O15" i="124"/>
  <c r="P15" i="124"/>
  <c r="M16" i="124"/>
  <c r="N16" i="124"/>
  <c r="O16" i="124"/>
  <c r="P16" i="124"/>
  <c r="M17" i="124"/>
  <c r="N17" i="124"/>
  <c r="O17" i="124"/>
  <c r="P17" i="124"/>
  <c r="M18" i="124"/>
  <c r="N18" i="124"/>
  <c r="O18" i="124"/>
  <c r="P18" i="124"/>
  <c r="G8" i="124"/>
  <c r="U10" i="169" s="1"/>
  <c r="H8" i="124"/>
  <c r="V10" i="169" s="1"/>
  <c r="I8" i="124"/>
  <c r="W10" i="169" s="1"/>
  <c r="J8" i="124"/>
  <c r="X10" i="169" s="1"/>
  <c r="G9" i="124"/>
  <c r="U11" i="169" s="1"/>
  <c r="H9" i="124"/>
  <c r="V11" i="169" s="1"/>
  <c r="I9" i="124"/>
  <c r="W11" i="169" s="1"/>
  <c r="J9" i="124"/>
  <c r="X11" i="169" s="1"/>
  <c r="G10" i="124"/>
  <c r="U12" i="169" s="1"/>
  <c r="H10" i="124"/>
  <c r="V12" i="169" s="1"/>
  <c r="I10" i="124"/>
  <c r="W12" i="169" s="1"/>
  <c r="J10" i="124"/>
  <c r="X12" i="169" s="1"/>
  <c r="G11" i="124"/>
  <c r="U13" i="169" s="1"/>
  <c r="H11" i="124"/>
  <c r="V13" i="169" s="1"/>
  <c r="I11" i="124"/>
  <c r="W13" i="169" s="1"/>
  <c r="J11" i="124"/>
  <c r="X13" i="169" s="1"/>
  <c r="G12" i="124"/>
  <c r="U14" i="169" s="1"/>
  <c r="H12" i="124"/>
  <c r="V14" i="169" s="1"/>
  <c r="I12" i="124"/>
  <c r="W14" i="169" s="1"/>
  <c r="J12" i="124"/>
  <c r="X14" i="169" s="1"/>
  <c r="G13" i="124"/>
  <c r="U15" i="169" s="1"/>
  <c r="H13" i="124"/>
  <c r="V15" i="169" s="1"/>
  <c r="I13" i="124"/>
  <c r="W15" i="169" s="1"/>
  <c r="J13" i="124"/>
  <c r="X15" i="169" s="1"/>
  <c r="G14" i="124"/>
  <c r="U16" i="169" s="1"/>
  <c r="H14" i="124"/>
  <c r="V16" i="169" s="1"/>
  <c r="I14" i="124"/>
  <c r="W16" i="169" s="1"/>
  <c r="J14" i="124"/>
  <c r="X16" i="169" s="1"/>
  <c r="G15" i="124"/>
  <c r="U17" i="169" s="1"/>
  <c r="H15" i="124"/>
  <c r="V17" i="169" s="1"/>
  <c r="I15" i="124"/>
  <c r="W17" i="169" s="1"/>
  <c r="J15" i="124"/>
  <c r="X17" i="169" s="1"/>
  <c r="G16" i="124"/>
  <c r="U18" i="169" s="1"/>
  <c r="H16" i="124"/>
  <c r="V18" i="169" s="1"/>
  <c r="I16" i="124"/>
  <c r="W18" i="169" s="1"/>
  <c r="J16" i="124"/>
  <c r="X18" i="169" s="1"/>
  <c r="G17" i="124"/>
  <c r="U19" i="169" s="1"/>
  <c r="H17" i="124"/>
  <c r="V19" i="169" s="1"/>
  <c r="I17" i="124"/>
  <c r="W19" i="169" s="1"/>
  <c r="J17" i="124"/>
  <c r="X19" i="169" s="1"/>
  <c r="G18" i="124"/>
  <c r="U20" i="169" s="1"/>
  <c r="H18" i="124"/>
  <c r="V20" i="169" s="1"/>
  <c r="I18" i="124"/>
  <c r="W20" i="169" s="1"/>
  <c r="J18" i="124"/>
  <c r="X20" i="169" s="1"/>
  <c r="H19" i="124"/>
  <c r="U23" i="169"/>
  <c r="W23" i="169"/>
  <c r="X23" i="169"/>
  <c r="U24" i="169"/>
  <c r="W24" i="169"/>
  <c r="X24" i="169"/>
  <c r="V25" i="169"/>
  <c r="W25" i="169"/>
  <c r="X25" i="169"/>
  <c r="U26" i="169"/>
  <c r="W26" i="169"/>
  <c r="X26" i="169"/>
  <c r="U27" i="169"/>
  <c r="V27" i="169"/>
  <c r="W27" i="169"/>
  <c r="X27" i="169"/>
  <c r="U28" i="169"/>
  <c r="W28" i="169"/>
  <c r="X28" i="169"/>
  <c r="U29" i="169"/>
  <c r="V29" i="169"/>
  <c r="W29" i="169"/>
  <c r="X29" i="169"/>
  <c r="U30" i="169"/>
  <c r="W30" i="169"/>
  <c r="X30" i="169"/>
  <c r="U31" i="169"/>
  <c r="W31" i="169"/>
  <c r="X31" i="169"/>
  <c r="I7" i="124"/>
  <c r="W9" i="169" s="1"/>
  <c r="P7" i="124"/>
  <c r="J7" i="124"/>
  <c r="X9" i="169" s="1"/>
  <c r="O7" i="124"/>
  <c r="N7" i="124"/>
  <c r="H7" i="124"/>
  <c r="V9" i="169" s="1"/>
  <c r="M7" i="124"/>
  <c r="G7" i="124"/>
  <c r="U9" i="169" s="1"/>
  <c r="B8" i="124"/>
  <c r="C8" i="124"/>
  <c r="D8" i="124"/>
  <c r="E8" i="124"/>
  <c r="B9" i="124"/>
  <c r="C9" i="124"/>
  <c r="D9" i="124"/>
  <c r="E9" i="124"/>
  <c r="B10" i="124"/>
  <c r="C10" i="124"/>
  <c r="D10" i="124"/>
  <c r="E10" i="124"/>
  <c r="B11" i="124"/>
  <c r="C11" i="124"/>
  <c r="D11" i="124"/>
  <c r="E11" i="124"/>
  <c r="B12" i="124"/>
  <c r="C12" i="124"/>
  <c r="D12" i="124"/>
  <c r="E12" i="124"/>
  <c r="B13" i="124"/>
  <c r="C13" i="124"/>
  <c r="D13" i="124"/>
  <c r="E13" i="124"/>
  <c r="B14" i="124"/>
  <c r="C14" i="124"/>
  <c r="D14" i="124"/>
  <c r="E14" i="124"/>
  <c r="B15" i="124"/>
  <c r="C15" i="124"/>
  <c r="D15" i="124"/>
  <c r="E15" i="124"/>
  <c r="B16" i="124"/>
  <c r="C16" i="124"/>
  <c r="D16" i="124"/>
  <c r="E16" i="124"/>
  <c r="B17" i="124"/>
  <c r="C17" i="124"/>
  <c r="D17" i="124"/>
  <c r="E17" i="124"/>
  <c r="B18" i="124"/>
  <c r="C18" i="124"/>
  <c r="D18" i="124"/>
  <c r="E18" i="124"/>
  <c r="E7" i="124"/>
  <c r="D7" i="124"/>
  <c r="C7" i="124"/>
  <c r="B7" i="124"/>
  <c r="Z9" i="169" l="1"/>
  <c r="Z27" i="169"/>
  <c r="Z29" i="169"/>
  <c r="Z20" i="169"/>
  <c r="Z19" i="169"/>
  <c r="Z18" i="169"/>
  <c r="Z17" i="169"/>
  <c r="Z16" i="169"/>
  <c r="Z15" i="169"/>
  <c r="Z14" i="169"/>
  <c r="Z13" i="169"/>
  <c r="Z12" i="169"/>
  <c r="Z11" i="169"/>
  <c r="Z10" i="169"/>
  <c r="V26" i="169"/>
  <c r="Z26" i="169" s="1"/>
  <c r="V28" i="169"/>
  <c r="Z28" i="169" s="1"/>
  <c r="V23" i="169"/>
  <c r="Z23" i="169" s="1"/>
  <c r="V31" i="169"/>
  <c r="Z31" i="169" s="1"/>
  <c r="V30" i="169"/>
  <c r="Z30" i="169" s="1"/>
  <c r="V24" i="169"/>
  <c r="Z24" i="169" s="1"/>
  <c r="U25" i="169"/>
  <c r="Z25" i="169" s="1"/>
  <c r="L7" i="124"/>
  <c r="F7" i="124"/>
  <c r="I7" i="174"/>
  <c r="D25" i="174"/>
  <c r="D36" i="174" s="1"/>
  <c r="C25" i="174"/>
  <c r="C36" i="174" s="1"/>
  <c r="D24" i="174"/>
  <c r="C24" i="174"/>
  <c r="D23" i="174"/>
  <c r="C23" i="174"/>
  <c r="D22" i="174"/>
  <c r="C22" i="174"/>
  <c r="D21" i="174"/>
  <c r="C21" i="174"/>
  <c r="D20" i="174"/>
  <c r="C20" i="174"/>
  <c r="D19" i="174"/>
  <c r="C19" i="174"/>
  <c r="F25" i="174"/>
  <c r="F36" i="174" s="1"/>
  <c r="E25" i="174"/>
  <c r="E36" i="174" s="1"/>
  <c r="F24" i="174"/>
  <c r="E24" i="174"/>
  <c r="F23" i="174"/>
  <c r="E23" i="174"/>
  <c r="F22" i="174"/>
  <c r="E22" i="174"/>
  <c r="F21" i="174"/>
  <c r="E21" i="174"/>
  <c r="F20" i="174"/>
  <c r="E20" i="174"/>
  <c r="F19" i="174"/>
  <c r="E19" i="174"/>
  <c r="M36" i="174" l="1"/>
  <c r="N35" i="174"/>
  <c r="M35" i="174"/>
  <c r="N34" i="174"/>
  <c r="M34" i="174"/>
  <c r="N33" i="174"/>
  <c r="M33" i="174"/>
  <c r="N32" i="174"/>
  <c r="M32" i="174"/>
  <c r="N31" i="174"/>
  <c r="M31" i="174"/>
  <c r="N30" i="174"/>
  <c r="M30" i="174"/>
  <c r="N29" i="174"/>
  <c r="M29" i="174"/>
  <c r="N28" i="174"/>
  <c r="M28" i="174"/>
  <c r="N27" i="174"/>
  <c r="M27" i="174"/>
  <c r="N26" i="174"/>
  <c r="H25" i="174"/>
  <c r="H36" i="174" s="1"/>
  <c r="G25" i="174"/>
  <c r="B25" i="174"/>
  <c r="B36" i="174" s="1"/>
  <c r="A25" i="174"/>
  <c r="M24" i="174"/>
  <c r="H24" i="174"/>
  <c r="G24" i="174"/>
  <c r="B24" i="174"/>
  <c r="A24" i="174"/>
  <c r="N23" i="174"/>
  <c r="M23" i="174"/>
  <c r="H23" i="174"/>
  <c r="G23" i="174"/>
  <c r="B23" i="174"/>
  <c r="A23" i="174"/>
  <c r="N22" i="174"/>
  <c r="M22" i="174"/>
  <c r="H22" i="174"/>
  <c r="G22" i="174"/>
  <c r="B22" i="174"/>
  <c r="A22" i="174"/>
  <c r="N21" i="174"/>
  <c r="M21" i="174"/>
  <c r="H21" i="174"/>
  <c r="G21" i="174"/>
  <c r="B21" i="174"/>
  <c r="A21" i="174"/>
  <c r="N20" i="174"/>
  <c r="M20" i="174"/>
  <c r="H20" i="174"/>
  <c r="G20" i="174"/>
  <c r="B20" i="174"/>
  <c r="A20" i="174"/>
  <c r="N19" i="174"/>
  <c r="M19" i="174"/>
  <c r="H19" i="174"/>
  <c r="G19" i="174"/>
  <c r="B19" i="174"/>
  <c r="A19" i="174"/>
  <c r="N18" i="174"/>
  <c r="M18" i="174"/>
  <c r="J18" i="174"/>
  <c r="I18" i="174"/>
  <c r="A18" i="174"/>
  <c r="N17" i="174"/>
  <c r="M17" i="174"/>
  <c r="J17" i="174"/>
  <c r="I17" i="174"/>
  <c r="A17" i="174"/>
  <c r="N16" i="174"/>
  <c r="M16" i="174"/>
  <c r="J16" i="174"/>
  <c r="I16" i="174"/>
  <c r="A16" i="174"/>
  <c r="N15" i="174"/>
  <c r="M15" i="174"/>
  <c r="J15" i="174"/>
  <c r="I15" i="174"/>
  <c r="A15" i="174"/>
  <c r="N14" i="174"/>
  <c r="J14" i="174"/>
  <c r="I14" i="174"/>
  <c r="A14" i="174"/>
  <c r="J13" i="174"/>
  <c r="I13" i="174"/>
  <c r="A13" i="174"/>
  <c r="J12" i="174"/>
  <c r="I12" i="174"/>
  <c r="A12" i="174"/>
  <c r="J11" i="174"/>
  <c r="I11" i="174"/>
  <c r="A11" i="174"/>
  <c r="J10" i="174"/>
  <c r="I10" i="174"/>
  <c r="A10" i="174"/>
  <c r="J9" i="174"/>
  <c r="I9" i="174"/>
  <c r="A9" i="174"/>
  <c r="J8" i="174"/>
  <c r="I8" i="174"/>
  <c r="A8" i="174"/>
  <c r="A7" i="174"/>
  <c r="A6" i="174"/>
  <c r="D31" i="202" l="1"/>
  <c r="G36" i="174"/>
  <c r="N36" i="174"/>
  <c r="D34" i="202"/>
  <c r="D32" i="202"/>
  <c r="J25" i="174"/>
  <c r="J21" i="174"/>
  <c r="J19" i="174"/>
  <c r="J23" i="174"/>
  <c r="J20" i="174"/>
  <c r="J22" i="174"/>
  <c r="J24" i="174"/>
  <c r="J36" i="174" l="1"/>
  <c r="N24" i="174"/>
  <c r="H17" i="173"/>
  <c r="H13" i="173"/>
  <c r="H9" i="173"/>
  <c r="H8" i="173"/>
  <c r="H10" i="173"/>
  <c r="H11" i="173"/>
  <c r="H12" i="173"/>
  <c r="H14" i="173"/>
  <c r="H15" i="173"/>
  <c r="H16" i="173"/>
  <c r="H18" i="173"/>
  <c r="C19" i="173" l="1"/>
  <c r="H19" i="173" s="1"/>
  <c r="D19" i="173"/>
  <c r="C20" i="173"/>
  <c r="H20" i="173" s="1"/>
  <c r="D20" i="173"/>
  <c r="C21" i="173"/>
  <c r="H21" i="173" s="1"/>
  <c r="D21" i="173"/>
  <c r="C22" i="173"/>
  <c r="H22" i="173" s="1"/>
  <c r="D22" i="173"/>
  <c r="C23" i="173"/>
  <c r="H23" i="173" s="1"/>
  <c r="D23" i="173"/>
  <c r="C24" i="173"/>
  <c r="H24" i="173" s="1"/>
  <c r="D24" i="173"/>
  <c r="C25" i="173"/>
  <c r="E31" i="202" s="1"/>
  <c r="D25" i="173"/>
  <c r="E32" i="202" s="1"/>
  <c r="K36" i="173"/>
  <c r="L35" i="173"/>
  <c r="K35" i="173"/>
  <c r="L34" i="173"/>
  <c r="K34" i="173"/>
  <c r="L33" i="173"/>
  <c r="K33" i="173"/>
  <c r="L32" i="173"/>
  <c r="K32" i="173"/>
  <c r="L31" i="173"/>
  <c r="K31" i="173"/>
  <c r="L30" i="173"/>
  <c r="K30" i="173"/>
  <c r="L29" i="173"/>
  <c r="K29" i="173"/>
  <c r="L28" i="173"/>
  <c r="K28" i="173"/>
  <c r="L27" i="173"/>
  <c r="K27" i="173"/>
  <c r="L26" i="173"/>
  <c r="B25" i="173"/>
  <c r="A25" i="173"/>
  <c r="K24" i="173"/>
  <c r="B24" i="173"/>
  <c r="A24" i="173"/>
  <c r="L23" i="173"/>
  <c r="K23" i="173"/>
  <c r="B23" i="173"/>
  <c r="A23" i="173"/>
  <c r="L22" i="173"/>
  <c r="K22" i="173"/>
  <c r="B22" i="173"/>
  <c r="A22" i="173"/>
  <c r="L21" i="173"/>
  <c r="K21" i="173"/>
  <c r="B21" i="173"/>
  <c r="A21" i="173"/>
  <c r="L20" i="173"/>
  <c r="K20" i="173"/>
  <c r="B20" i="173"/>
  <c r="A20" i="173"/>
  <c r="L19" i="173"/>
  <c r="K19" i="173"/>
  <c r="B19" i="173"/>
  <c r="A19" i="173"/>
  <c r="L18" i="173"/>
  <c r="K18" i="173"/>
  <c r="G18" i="173"/>
  <c r="F18" i="173"/>
  <c r="E18" i="173"/>
  <c r="A18" i="173"/>
  <c r="L17" i="173"/>
  <c r="K17" i="173"/>
  <c r="G17" i="173"/>
  <c r="F17" i="173"/>
  <c r="E17" i="173"/>
  <c r="A17" i="173"/>
  <c r="L16" i="173"/>
  <c r="K16" i="173"/>
  <c r="G16" i="173"/>
  <c r="F16" i="173"/>
  <c r="E16" i="173"/>
  <c r="A16" i="173"/>
  <c r="L15" i="173"/>
  <c r="K15" i="173"/>
  <c r="G15" i="173"/>
  <c r="F15" i="173"/>
  <c r="E15" i="173"/>
  <c r="A15" i="173"/>
  <c r="L14" i="173"/>
  <c r="G14" i="173"/>
  <c r="F14" i="173"/>
  <c r="E14" i="173"/>
  <c r="A14" i="173"/>
  <c r="G13" i="173"/>
  <c r="F13" i="173"/>
  <c r="E13" i="173"/>
  <c r="A13" i="173"/>
  <c r="G12" i="173"/>
  <c r="F12" i="173"/>
  <c r="E12" i="173"/>
  <c r="A12" i="173"/>
  <c r="G11" i="173"/>
  <c r="F11" i="173"/>
  <c r="E11" i="173"/>
  <c r="A11" i="173"/>
  <c r="G10" i="173"/>
  <c r="F10" i="173"/>
  <c r="E10" i="173"/>
  <c r="A10" i="173"/>
  <c r="G9" i="173"/>
  <c r="F9" i="173"/>
  <c r="E9" i="173"/>
  <c r="A9" i="173"/>
  <c r="G8" i="173"/>
  <c r="F8" i="173"/>
  <c r="E8" i="173"/>
  <c r="A8" i="173"/>
  <c r="G7" i="173"/>
  <c r="F7" i="173"/>
  <c r="E7" i="173"/>
  <c r="A7" i="173"/>
  <c r="A6" i="173"/>
  <c r="K36" i="172"/>
  <c r="L35" i="172"/>
  <c r="K35" i="172"/>
  <c r="L34" i="172"/>
  <c r="K34" i="172"/>
  <c r="L33" i="172"/>
  <c r="K33" i="172"/>
  <c r="L32" i="172"/>
  <c r="K32" i="172"/>
  <c r="L31" i="172"/>
  <c r="K31" i="172"/>
  <c r="L30" i="172"/>
  <c r="K30" i="172"/>
  <c r="L29" i="172"/>
  <c r="K29" i="172"/>
  <c r="L28" i="172"/>
  <c r="K28" i="172"/>
  <c r="L27" i="172"/>
  <c r="K27" i="172"/>
  <c r="L26" i="172"/>
  <c r="D25" i="172"/>
  <c r="P25" i="124" s="1"/>
  <c r="F6" i="202" s="1"/>
  <c r="C32" i="202" s="1"/>
  <c r="C25" i="172"/>
  <c r="B25" i="172"/>
  <c r="A25" i="172"/>
  <c r="K24" i="172"/>
  <c r="D24" i="172"/>
  <c r="P24" i="124" s="1"/>
  <c r="C24" i="172"/>
  <c r="B24" i="172"/>
  <c r="E24" i="124" s="1"/>
  <c r="A24" i="172"/>
  <c r="L23" i="172"/>
  <c r="K23" i="172"/>
  <c r="D23" i="172"/>
  <c r="P23" i="124" s="1"/>
  <c r="C23" i="172"/>
  <c r="B23" i="172"/>
  <c r="A23" i="172"/>
  <c r="L22" i="172"/>
  <c r="K22" i="172"/>
  <c r="D22" i="172"/>
  <c r="C22" i="172"/>
  <c r="B22" i="172"/>
  <c r="E22" i="124" s="1"/>
  <c r="A22" i="172"/>
  <c r="L21" i="172"/>
  <c r="K21" i="172"/>
  <c r="D21" i="172"/>
  <c r="P21" i="124" s="1"/>
  <c r="C21" i="172"/>
  <c r="B21" i="172"/>
  <c r="A21" i="172"/>
  <c r="L20" i="172"/>
  <c r="K20" i="172"/>
  <c r="D20" i="172"/>
  <c r="P20" i="124" s="1"/>
  <c r="C20" i="172"/>
  <c r="B20" i="172"/>
  <c r="E20" i="124" s="1"/>
  <c r="A20" i="172"/>
  <c r="L19" i="172"/>
  <c r="K19" i="172"/>
  <c r="D19" i="172"/>
  <c r="P19" i="124" s="1"/>
  <c r="C19" i="172"/>
  <c r="B19" i="172"/>
  <c r="A19" i="172"/>
  <c r="L18" i="172"/>
  <c r="K18" i="172"/>
  <c r="H18" i="172"/>
  <c r="G18" i="172"/>
  <c r="F18" i="172"/>
  <c r="E18" i="172"/>
  <c r="A18" i="172"/>
  <c r="L17" i="172"/>
  <c r="K17" i="172"/>
  <c r="H17" i="172"/>
  <c r="G17" i="172"/>
  <c r="F17" i="172"/>
  <c r="E17" i="172"/>
  <c r="A17" i="172"/>
  <c r="L16" i="172"/>
  <c r="K16" i="172"/>
  <c r="H16" i="172"/>
  <c r="G16" i="172"/>
  <c r="F16" i="172"/>
  <c r="E16" i="172"/>
  <c r="A16" i="172"/>
  <c r="L15" i="172"/>
  <c r="K15" i="172"/>
  <c r="H15" i="172"/>
  <c r="G15" i="172"/>
  <c r="F15" i="172"/>
  <c r="E15" i="172"/>
  <c r="A15" i="172"/>
  <c r="L14" i="172"/>
  <c r="H14" i="172"/>
  <c r="G14" i="172"/>
  <c r="F14" i="172"/>
  <c r="E14" i="172"/>
  <c r="A14" i="172"/>
  <c r="H13" i="172"/>
  <c r="G13" i="172"/>
  <c r="F13" i="172"/>
  <c r="E13" i="172"/>
  <c r="A13" i="172"/>
  <c r="H12" i="172"/>
  <c r="G12" i="172"/>
  <c r="F12" i="172"/>
  <c r="E12" i="172"/>
  <c r="A12" i="172"/>
  <c r="H11" i="172"/>
  <c r="G11" i="172"/>
  <c r="F11" i="172"/>
  <c r="E11" i="172"/>
  <c r="A11" i="172"/>
  <c r="H10" i="172"/>
  <c r="G10" i="172"/>
  <c r="F10" i="172"/>
  <c r="E10" i="172"/>
  <c r="A10" i="172"/>
  <c r="H9" i="172"/>
  <c r="G9" i="172"/>
  <c r="F9" i="172"/>
  <c r="E9" i="172"/>
  <c r="A9" i="172"/>
  <c r="H8" i="172"/>
  <c r="G8" i="172"/>
  <c r="F8" i="172"/>
  <c r="E8" i="172"/>
  <c r="A8" i="172"/>
  <c r="H7" i="172"/>
  <c r="G7" i="172"/>
  <c r="F7" i="172"/>
  <c r="E7" i="172"/>
  <c r="A7" i="172"/>
  <c r="A6" i="172"/>
  <c r="K36" i="171"/>
  <c r="L35" i="171"/>
  <c r="K35" i="171"/>
  <c r="L34" i="171"/>
  <c r="K34" i="171"/>
  <c r="L33" i="171"/>
  <c r="K33" i="171"/>
  <c r="L32" i="171"/>
  <c r="K32" i="171"/>
  <c r="L31" i="171"/>
  <c r="K31" i="171"/>
  <c r="L30" i="171"/>
  <c r="K30" i="171"/>
  <c r="L29" i="171"/>
  <c r="K29" i="171"/>
  <c r="L28" i="171"/>
  <c r="K28" i="171"/>
  <c r="L27" i="171"/>
  <c r="K27" i="171"/>
  <c r="L26" i="171"/>
  <c r="D25" i="171"/>
  <c r="C25" i="171"/>
  <c r="B25" i="171"/>
  <c r="A25" i="171"/>
  <c r="K24" i="171"/>
  <c r="D24" i="171"/>
  <c r="O24" i="124" s="1"/>
  <c r="C24" i="171"/>
  <c r="B24" i="171"/>
  <c r="D24" i="124" s="1"/>
  <c r="A24" i="171"/>
  <c r="L23" i="171"/>
  <c r="K23" i="171"/>
  <c r="D23" i="171"/>
  <c r="O23" i="124" s="1"/>
  <c r="C23" i="171"/>
  <c r="B23" i="171"/>
  <c r="D23" i="124" s="1"/>
  <c r="A23" i="171"/>
  <c r="L22" i="171"/>
  <c r="K22" i="171"/>
  <c r="D22" i="171"/>
  <c r="O22" i="124" s="1"/>
  <c r="C22" i="171"/>
  <c r="B22" i="171"/>
  <c r="D22" i="124" s="1"/>
  <c r="A22" i="171"/>
  <c r="L21" i="171"/>
  <c r="K21" i="171"/>
  <c r="D21" i="171"/>
  <c r="O21" i="124" s="1"/>
  <c r="C21" i="171"/>
  <c r="B21" i="171"/>
  <c r="D21" i="124" s="1"/>
  <c r="A21" i="171"/>
  <c r="L20" i="171"/>
  <c r="K20" i="171"/>
  <c r="D20" i="171"/>
  <c r="O20" i="124" s="1"/>
  <c r="C20" i="171"/>
  <c r="B20" i="171"/>
  <c r="D20" i="124" s="1"/>
  <c r="A20" i="171"/>
  <c r="L19" i="171"/>
  <c r="K19" i="171"/>
  <c r="D19" i="171"/>
  <c r="O19" i="124" s="1"/>
  <c r="C19" i="171"/>
  <c r="B19" i="171"/>
  <c r="D19" i="124" s="1"/>
  <c r="A19" i="171"/>
  <c r="L18" i="171"/>
  <c r="K18" i="171"/>
  <c r="H18" i="171"/>
  <c r="G18" i="171"/>
  <c r="F18" i="171"/>
  <c r="E18" i="171"/>
  <c r="A18" i="171"/>
  <c r="L17" i="171"/>
  <c r="K17" i="171"/>
  <c r="H17" i="171"/>
  <c r="G17" i="171"/>
  <c r="F17" i="171"/>
  <c r="E17" i="171"/>
  <c r="A17" i="171"/>
  <c r="L16" i="171"/>
  <c r="K16" i="171"/>
  <c r="H16" i="171"/>
  <c r="G16" i="171"/>
  <c r="F16" i="171"/>
  <c r="E16" i="171"/>
  <c r="A16" i="171"/>
  <c r="L15" i="171"/>
  <c r="K15" i="171"/>
  <c r="H15" i="171"/>
  <c r="G15" i="171"/>
  <c r="F15" i="171"/>
  <c r="E15" i="171"/>
  <c r="A15" i="171"/>
  <c r="L14" i="171"/>
  <c r="H14" i="171"/>
  <c r="G14" i="171"/>
  <c r="F14" i="171"/>
  <c r="E14" i="171"/>
  <c r="A14" i="171"/>
  <c r="H13" i="171"/>
  <c r="G13" i="171"/>
  <c r="F13" i="171"/>
  <c r="E13" i="171"/>
  <c r="A13" i="171"/>
  <c r="H12" i="171"/>
  <c r="G12" i="171"/>
  <c r="F12" i="171"/>
  <c r="E12" i="171"/>
  <c r="A12" i="171"/>
  <c r="H11" i="171"/>
  <c r="G11" i="171"/>
  <c r="F11" i="171"/>
  <c r="E11" i="171"/>
  <c r="A11" i="171"/>
  <c r="H10" i="171"/>
  <c r="G10" i="171"/>
  <c r="F10" i="171"/>
  <c r="E10" i="171"/>
  <c r="A10" i="171"/>
  <c r="H9" i="171"/>
  <c r="G9" i="171"/>
  <c r="F9" i="171"/>
  <c r="E9" i="171"/>
  <c r="A9" i="171"/>
  <c r="H8" i="171"/>
  <c r="G8" i="171"/>
  <c r="F8" i="171"/>
  <c r="E8" i="171"/>
  <c r="A8" i="171"/>
  <c r="H7" i="171"/>
  <c r="G7" i="171"/>
  <c r="F7" i="171"/>
  <c r="E7" i="171"/>
  <c r="A7" i="171"/>
  <c r="A6" i="171"/>
  <c r="K36" i="170"/>
  <c r="L35" i="170"/>
  <c r="K35" i="170"/>
  <c r="L34" i="170"/>
  <c r="K34" i="170"/>
  <c r="L33" i="170"/>
  <c r="K33" i="170"/>
  <c r="L32" i="170"/>
  <c r="K32" i="170"/>
  <c r="L31" i="170"/>
  <c r="K31" i="170"/>
  <c r="L30" i="170"/>
  <c r="K30" i="170"/>
  <c r="L29" i="170"/>
  <c r="K29" i="170"/>
  <c r="L28" i="170"/>
  <c r="K28" i="170"/>
  <c r="L27" i="170"/>
  <c r="K27" i="170"/>
  <c r="L26" i="170"/>
  <c r="D25" i="170"/>
  <c r="C25" i="170"/>
  <c r="B25" i="170"/>
  <c r="A25" i="170"/>
  <c r="K24" i="170"/>
  <c r="D24" i="170"/>
  <c r="N24" i="124" s="1"/>
  <c r="C24" i="170"/>
  <c r="H24" i="124" s="1"/>
  <c r="B24" i="170"/>
  <c r="C24" i="124" s="1"/>
  <c r="A24" i="170"/>
  <c r="L23" i="170"/>
  <c r="K23" i="170"/>
  <c r="D23" i="170"/>
  <c r="N23" i="124" s="1"/>
  <c r="C23" i="170"/>
  <c r="H23" i="124" s="1"/>
  <c r="B23" i="170"/>
  <c r="C23" i="124" s="1"/>
  <c r="A23" i="170"/>
  <c r="L22" i="170"/>
  <c r="K22" i="170"/>
  <c r="D22" i="170"/>
  <c r="N22" i="124" s="1"/>
  <c r="C22" i="170"/>
  <c r="H22" i="124" s="1"/>
  <c r="B22" i="170"/>
  <c r="C22" i="124" s="1"/>
  <c r="A22" i="170"/>
  <c r="L21" i="170"/>
  <c r="K21" i="170"/>
  <c r="D21" i="170"/>
  <c r="N21" i="124" s="1"/>
  <c r="C21" i="170"/>
  <c r="H21" i="124" s="1"/>
  <c r="B21" i="170"/>
  <c r="C21" i="124" s="1"/>
  <c r="A21" i="170"/>
  <c r="L20" i="170"/>
  <c r="K20" i="170"/>
  <c r="D20" i="170"/>
  <c r="N20" i="124" s="1"/>
  <c r="C20" i="170"/>
  <c r="B20" i="170"/>
  <c r="C20" i="124" s="1"/>
  <c r="A20" i="170"/>
  <c r="L19" i="170"/>
  <c r="K19" i="170"/>
  <c r="H19" i="170"/>
  <c r="N19" i="124"/>
  <c r="A19" i="170"/>
  <c r="L18" i="170"/>
  <c r="K18" i="170"/>
  <c r="H18" i="170"/>
  <c r="G18" i="170"/>
  <c r="F18" i="170"/>
  <c r="E18" i="170"/>
  <c r="A18" i="170"/>
  <c r="L17" i="170"/>
  <c r="K17" i="170"/>
  <c r="H17" i="170"/>
  <c r="G17" i="170"/>
  <c r="F17" i="170"/>
  <c r="E17" i="170"/>
  <c r="A17" i="170"/>
  <c r="L16" i="170"/>
  <c r="K16" i="170"/>
  <c r="H16" i="170"/>
  <c r="G16" i="170"/>
  <c r="F16" i="170"/>
  <c r="E16" i="170"/>
  <c r="A16" i="170"/>
  <c r="L15" i="170"/>
  <c r="K15" i="170"/>
  <c r="H15" i="170"/>
  <c r="G15" i="170"/>
  <c r="F15" i="170"/>
  <c r="E15" i="170"/>
  <c r="A15" i="170"/>
  <c r="L14" i="170"/>
  <c r="H14" i="170"/>
  <c r="G14" i="170"/>
  <c r="F14" i="170"/>
  <c r="E14" i="170"/>
  <c r="A14" i="170"/>
  <c r="H13" i="170"/>
  <c r="G13" i="170"/>
  <c r="F13" i="170"/>
  <c r="E13" i="170"/>
  <c r="A13" i="170"/>
  <c r="H12" i="170"/>
  <c r="G12" i="170"/>
  <c r="F12" i="170"/>
  <c r="E12" i="170"/>
  <c r="A12" i="170"/>
  <c r="H11" i="170"/>
  <c r="G11" i="170"/>
  <c r="F11" i="170"/>
  <c r="E11" i="170"/>
  <c r="A11" i="170"/>
  <c r="H10" i="170"/>
  <c r="G10" i="170"/>
  <c r="F10" i="170"/>
  <c r="E10" i="170"/>
  <c r="A10" i="170"/>
  <c r="H9" i="170"/>
  <c r="G9" i="170"/>
  <c r="F9" i="170"/>
  <c r="E9" i="170"/>
  <c r="A9" i="170"/>
  <c r="H8" i="170"/>
  <c r="G8" i="170"/>
  <c r="F8" i="170"/>
  <c r="E8" i="170"/>
  <c r="A8" i="170"/>
  <c r="G7" i="170"/>
  <c r="F7" i="170"/>
  <c r="E7" i="170"/>
  <c r="A7" i="170"/>
  <c r="A6" i="170"/>
  <c r="G8" i="166"/>
  <c r="G9" i="166"/>
  <c r="G10" i="166"/>
  <c r="G11" i="166"/>
  <c r="G12" i="166"/>
  <c r="G13" i="166"/>
  <c r="G14" i="166"/>
  <c r="G15" i="166"/>
  <c r="G16" i="166"/>
  <c r="G17" i="166"/>
  <c r="G18" i="166"/>
  <c r="G7" i="166"/>
  <c r="H8" i="166"/>
  <c r="H9" i="166"/>
  <c r="H10" i="166"/>
  <c r="H11" i="166"/>
  <c r="H12" i="166"/>
  <c r="H13" i="166"/>
  <c r="H14" i="166"/>
  <c r="H15" i="166"/>
  <c r="H16" i="166"/>
  <c r="H17" i="166"/>
  <c r="H18" i="166"/>
  <c r="H10" i="169"/>
  <c r="H11" i="169"/>
  <c r="H12" i="169"/>
  <c r="H13" i="169"/>
  <c r="H14" i="169"/>
  <c r="H15" i="169"/>
  <c r="H16" i="169"/>
  <c r="H17" i="169"/>
  <c r="H18" i="169"/>
  <c r="H19" i="169"/>
  <c r="H20" i="169"/>
  <c r="E9" i="169"/>
  <c r="K38" i="169"/>
  <c r="G38" i="169"/>
  <c r="L37" i="169"/>
  <c r="K37" i="169"/>
  <c r="L36" i="169"/>
  <c r="K36" i="169"/>
  <c r="L35" i="169"/>
  <c r="K35" i="169"/>
  <c r="L34" i="169"/>
  <c r="K34" i="169"/>
  <c r="L33" i="169"/>
  <c r="K33" i="169"/>
  <c r="L32" i="169"/>
  <c r="K32" i="169"/>
  <c r="L31" i="169"/>
  <c r="K31" i="169"/>
  <c r="L30" i="169"/>
  <c r="K30" i="169"/>
  <c r="L29" i="169"/>
  <c r="K29" i="169"/>
  <c r="L28" i="169"/>
  <c r="D27" i="169"/>
  <c r="D38" i="169" s="1"/>
  <c r="C27" i="169"/>
  <c r="B27" i="169"/>
  <c r="B38" i="169" s="1"/>
  <c r="L38" i="169" s="1"/>
  <c r="A27" i="169"/>
  <c r="K26" i="169"/>
  <c r="D26" i="169"/>
  <c r="C26" i="169"/>
  <c r="B26" i="169"/>
  <c r="A26" i="169"/>
  <c r="L25" i="169"/>
  <c r="K25" i="169"/>
  <c r="D25" i="169"/>
  <c r="C25" i="169"/>
  <c r="B25" i="169"/>
  <c r="A25" i="169"/>
  <c r="L24" i="169"/>
  <c r="K24" i="169"/>
  <c r="D24" i="169"/>
  <c r="C24" i="169"/>
  <c r="B24" i="169"/>
  <c r="A24" i="169"/>
  <c r="L23" i="169"/>
  <c r="K23" i="169"/>
  <c r="D23" i="169"/>
  <c r="C23" i="169"/>
  <c r="B23" i="169"/>
  <c r="A23" i="169"/>
  <c r="L22" i="169"/>
  <c r="K22" i="169"/>
  <c r="D22" i="169"/>
  <c r="C22" i="169"/>
  <c r="B22" i="169"/>
  <c r="A22" i="169"/>
  <c r="L21" i="169"/>
  <c r="K21" i="169"/>
  <c r="D21" i="169"/>
  <c r="C21" i="169"/>
  <c r="B21" i="169"/>
  <c r="A21" i="169"/>
  <c r="L20" i="169"/>
  <c r="K20" i="169"/>
  <c r="F20" i="169"/>
  <c r="E20" i="169"/>
  <c r="A20" i="169"/>
  <c r="T20" i="169" s="1"/>
  <c r="L19" i="169"/>
  <c r="K19" i="169"/>
  <c r="F19" i="169"/>
  <c r="E19" i="169"/>
  <c r="A19" i="169"/>
  <c r="T19" i="169" s="1"/>
  <c r="L18" i="169"/>
  <c r="K18" i="169"/>
  <c r="F18" i="169"/>
  <c r="E18" i="169"/>
  <c r="A18" i="169"/>
  <c r="T18" i="169" s="1"/>
  <c r="L17" i="169"/>
  <c r="K17" i="169"/>
  <c r="F17" i="169"/>
  <c r="E17" i="169"/>
  <c r="A17" i="169"/>
  <c r="T17" i="169" s="1"/>
  <c r="L16" i="169"/>
  <c r="F16" i="169"/>
  <c r="E16" i="169"/>
  <c r="A16" i="169"/>
  <c r="T16" i="169" s="1"/>
  <c r="F15" i="169"/>
  <c r="E15" i="169"/>
  <c r="A15" i="169"/>
  <c r="T15" i="169" s="1"/>
  <c r="F14" i="169"/>
  <c r="E14" i="169"/>
  <c r="A14" i="169"/>
  <c r="T14" i="169" s="1"/>
  <c r="F13" i="169"/>
  <c r="E13" i="169"/>
  <c r="A13" i="169"/>
  <c r="T13" i="169" s="1"/>
  <c r="F12" i="169"/>
  <c r="E12" i="169"/>
  <c r="A12" i="169"/>
  <c r="T12" i="169" s="1"/>
  <c r="F11" i="169"/>
  <c r="E11" i="169"/>
  <c r="A11" i="169"/>
  <c r="T11" i="169" s="1"/>
  <c r="F10" i="169"/>
  <c r="E10" i="169"/>
  <c r="A10" i="169"/>
  <c r="T10" i="169" s="1"/>
  <c r="F9" i="169"/>
  <c r="A9" i="169"/>
  <c r="T9" i="169" s="1"/>
  <c r="A8" i="169"/>
  <c r="H32" i="202" l="1"/>
  <c r="B36" i="173"/>
  <c r="L36" i="173" s="1"/>
  <c r="E34" i="202"/>
  <c r="F23" i="173"/>
  <c r="D36" i="173"/>
  <c r="I25" i="174"/>
  <c r="E27" i="169"/>
  <c r="H20" i="124"/>
  <c r="H25" i="124"/>
  <c r="D5" i="202" s="1"/>
  <c r="F20" i="173"/>
  <c r="C36" i="173"/>
  <c r="H25" i="173"/>
  <c r="F22" i="172"/>
  <c r="P22" i="124"/>
  <c r="E23" i="172"/>
  <c r="E23" i="124"/>
  <c r="H25" i="172"/>
  <c r="J25" i="124"/>
  <c r="F5" i="202" s="1"/>
  <c r="C31" i="202" s="1"/>
  <c r="H19" i="172"/>
  <c r="J19" i="124"/>
  <c r="F19" i="172"/>
  <c r="E19" i="124"/>
  <c r="F21" i="172"/>
  <c r="E21" i="124"/>
  <c r="H21" i="172"/>
  <c r="J21" i="124"/>
  <c r="H23" i="172"/>
  <c r="J23" i="124"/>
  <c r="D36" i="172"/>
  <c r="P36" i="124" s="1"/>
  <c r="H20" i="172"/>
  <c r="J20" i="124"/>
  <c r="H22" i="172"/>
  <c r="J22" i="124"/>
  <c r="H24" i="172"/>
  <c r="J24" i="124"/>
  <c r="B36" i="172"/>
  <c r="E25" i="124"/>
  <c r="F8" i="202" s="1"/>
  <c r="C34" i="202" s="1"/>
  <c r="H20" i="171"/>
  <c r="I20" i="124"/>
  <c r="H24" i="171"/>
  <c r="I24" i="124"/>
  <c r="H22" i="171"/>
  <c r="I22" i="124"/>
  <c r="B36" i="171"/>
  <c r="D25" i="124"/>
  <c r="E8" i="202" s="1"/>
  <c r="H25" i="171"/>
  <c r="I25" i="124"/>
  <c r="E5" i="202" s="1"/>
  <c r="H19" i="171"/>
  <c r="I19" i="124"/>
  <c r="H21" i="171"/>
  <c r="I21" i="124"/>
  <c r="H23" i="171"/>
  <c r="I23" i="124"/>
  <c r="D36" i="171"/>
  <c r="O36" i="124" s="1"/>
  <c r="O25" i="124"/>
  <c r="E6" i="202" s="1"/>
  <c r="H21" i="170"/>
  <c r="E19" i="170"/>
  <c r="C19" i="124"/>
  <c r="B36" i="170"/>
  <c r="C25" i="124"/>
  <c r="D8" i="202" s="1"/>
  <c r="D36" i="170"/>
  <c r="N36" i="124" s="1"/>
  <c r="N25" i="124"/>
  <c r="D6" i="202" s="1"/>
  <c r="G19" i="170"/>
  <c r="G24" i="173"/>
  <c r="G20" i="173"/>
  <c r="E23" i="169"/>
  <c r="I21" i="174"/>
  <c r="G21" i="170"/>
  <c r="G23" i="170"/>
  <c r="I19" i="174"/>
  <c r="I23" i="174"/>
  <c r="G25" i="170"/>
  <c r="I20" i="174"/>
  <c r="I22" i="174"/>
  <c r="I24" i="174"/>
  <c r="E38" i="169"/>
  <c r="F21" i="169"/>
  <c r="F25" i="169"/>
  <c r="F23" i="170"/>
  <c r="F22" i="170"/>
  <c r="E22" i="173"/>
  <c r="G22" i="173"/>
  <c r="F19" i="173"/>
  <c r="F24" i="173"/>
  <c r="F21" i="173"/>
  <c r="F22" i="173"/>
  <c r="F25" i="173"/>
  <c r="F36" i="173" s="1"/>
  <c r="E20" i="173"/>
  <c r="E24" i="173"/>
  <c r="G25" i="173"/>
  <c r="E19" i="173"/>
  <c r="E21" i="173"/>
  <c r="E23" i="173"/>
  <c r="E25" i="173"/>
  <c r="E36" i="173" s="1"/>
  <c r="G19" i="173"/>
  <c r="G21" i="173"/>
  <c r="G23" i="173"/>
  <c r="E19" i="172"/>
  <c r="E25" i="172"/>
  <c r="E36" i="172" s="1"/>
  <c r="C36" i="172"/>
  <c r="J36" i="124" s="1"/>
  <c r="X32" i="169" s="1"/>
  <c r="E21" i="172"/>
  <c r="F24" i="172"/>
  <c r="F23" i="172"/>
  <c r="F20" i="172"/>
  <c r="G20" i="172"/>
  <c r="G24" i="172"/>
  <c r="G19" i="172"/>
  <c r="E20" i="172"/>
  <c r="G21" i="172"/>
  <c r="E22" i="172"/>
  <c r="G23" i="172"/>
  <c r="E24" i="172"/>
  <c r="G25" i="172"/>
  <c r="G22" i="172"/>
  <c r="F25" i="172"/>
  <c r="F36" i="172" s="1"/>
  <c r="H36" i="172"/>
  <c r="H23" i="170"/>
  <c r="F19" i="170"/>
  <c r="E23" i="170"/>
  <c r="F19" i="171"/>
  <c r="F21" i="171"/>
  <c r="F22" i="171"/>
  <c r="F23" i="171"/>
  <c r="F24" i="171"/>
  <c r="E20" i="171"/>
  <c r="F20" i="171"/>
  <c r="E22" i="171"/>
  <c r="E24" i="171"/>
  <c r="G19" i="171"/>
  <c r="G21" i="171"/>
  <c r="G25" i="171"/>
  <c r="E19" i="171"/>
  <c r="G20" i="171"/>
  <c r="E21" i="171"/>
  <c r="G22" i="171"/>
  <c r="E23" i="171"/>
  <c r="G24" i="171"/>
  <c r="E25" i="171"/>
  <c r="E36" i="171" s="1"/>
  <c r="C36" i="171"/>
  <c r="I36" i="124" s="1"/>
  <c r="W32" i="169" s="1"/>
  <c r="G23" i="171"/>
  <c r="F25" i="171"/>
  <c r="F36" i="171" s="1"/>
  <c r="E22" i="170"/>
  <c r="F20" i="170"/>
  <c r="F21" i="170"/>
  <c r="F24" i="170"/>
  <c r="E25" i="170"/>
  <c r="E36" i="170" s="1"/>
  <c r="E20" i="170"/>
  <c r="E21" i="170"/>
  <c r="E24" i="170"/>
  <c r="H25" i="170"/>
  <c r="C36" i="170"/>
  <c r="H36" i="124" s="1"/>
  <c r="V32" i="169" s="1"/>
  <c r="G20" i="170"/>
  <c r="G22" i="170"/>
  <c r="G24" i="170"/>
  <c r="H20" i="170"/>
  <c r="H22" i="170"/>
  <c r="H24" i="170"/>
  <c r="F25" i="170"/>
  <c r="F36" i="170" s="1"/>
  <c r="F24" i="169"/>
  <c r="E21" i="169"/>
  <c r="E22" i="169"/>
  <c r="E26" i="169"/>
  <c r="F22" i="169"/>
  <c r="F26" i="169"/>
  <c r="F23" i="169"/>
  <c r="E24" i="169"/>
  <c r="E25" i="169"/>
  <c r="F27" i="169"/>
  <c r="F38" i="169" s="1"/>
  <c r="C38" i="169"/>
  <c r="I36" i="174" s="1"/>
  <c r="H31" i="202" l="1"/>
  <c r="H34" i="202"/>
  <c r="L36" i="172"/>
  <c r="E36" i="124"/>
  <c r="L36" i="171"/>
  <c r="D36" i="124"/>
  <c r="L36" i="170"/>
  <c r="C36" i="124"/>
  <c r="G36" i="170"/>
  <c r="L24" i="170"/>
  <c r="L24" i="173"/>
  <c r="G36" i="173"/>
  <c r="H36" i="173"/>
  <c r="L24" i="172"/>
  <c r="G36" i="172"/>
  <c r="H36" i="170"/>
  <c r="L24" i="171"/>
  <c r="H36" i="171"/>
  <c r="G36" i="171"/>
  <c r="H38" i="169"/>
  <c r="L26" i="169"/>
  <c r="B33" i="202" l="1"/>
  <c r="B25" i="166"/>
  <c r="B25" i="124" s="1"/>
  <c r="C8" i="202" s="1"/>
  <c r="H8" i="202" s="1"/>
  <c r="B23" i="166"/>
  <c r="B23" i="124" s="1"/>
  <c r="B21" i="166"/>
  <c r="B21" i="124" s="1"/>
  <c r="B20" i="166"/>
  <c r="B20" i="124" s="1"/>
  <c r="B19" i="166"/>
  <c r="B19" i="124" s="1"/>
  <c r="E7" i="166"/>
  <c r="L28" i="166"/>
  <c r="L26" i="166"/>
  <c r="L14" i="166"/>
  <c r="L17" i="166"/>
  <c r="L15" i="166"/>
  <c r="K16" i="166"/>
  <c r="K17" i="166"/>
  <c r="K18" i="166"/>
  <c r="K19" i="166"/>
  <c r="K20" i="166"/>
  <c r="K21" i="166"/>
  <c r="K22" i="166"/>
  <c r="K23" i="166"/>
  <c r="K24" i="166"/>
  <c r="K15" i="166"/>
  <c r="K28" i="166"/>
  <c r="K29" i="166"/>
  <c r="K30" i="166"/>
  <c r="K31" i="166"/>
  <c r="K32" i="166"/>
  <c r="K33" i="166"/>
  <c r="K34" i="166"/>
  <c r="K35" i="166"/>
  <c r="K36" i="166"/>
  <c r="K27" i="166"/>
  <c r="L29" i="166"/>
  <c r="L27" i="166"/>
  <c r="L16" i="166" l="1"/>
  <c r="L32" i="101" l="1"/>
  <c r="K10" i="101"/>
  <c r="K31" i="101"/>
  <c r="K30" i="101"/>
  <c r="K29" i="101"/>
  <c r="K28" i="101"/>
  <c r="K27" i="101"/>
  <c r="K26" i="101"/>
  <c r="K25" i="101"/>
  <c r="K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K11" i="101"/>
  <c r="K9" i="101"/>
  <c r="K8" i="101"/>
  <c r="F9" i="101"/>
  <c r="F10" i="101"/>
  <c r="F11" i="101"/>
  <c r="F12" i="101"/>
  <c r="F13" i="101"/>
  <c r="F14" i="101"/>
  <c r="F15" i="101"/>
  <c r="F16" i="101"/>
  <c r="F17" i="101"/>
  <c r="F18" i="101"/>
  <c r="F19" i="101"/>
  <c r="F20" i="101"/>
  <c r="F21" i="101"/>
  <c r="F22" i="101"/>
  <c r="F23" i="101"/>
  <c r="F24" i="101"/>
  <c r="F25" i="101"/>
  <c r="F26" i="101"/>
  <c r="F27" i="101"/>
  <c r="F28" i="101"/>
  <c r="F29" i="101"/>
  <c r="F30" i="101"/>
  <c r="F31" i="101"/>
  <c r="F8" i="101"/>
  <c r="C32" i="101"/>
  <c r="D32" i="101"/>
  <c r="E32" i="101"/>
  <c r="G32" i="101"/>
  <c r="H32" i="101"/>
  <c r="I32" i="101"/>
  <c r="J32" i="101"/>
  <c r="C33" i="101"/>
  <c r="D33" i="101"/>
  <c r="E33" i="101"/>
  <c r="G33" i="101"/>
  <c r="H33" i="101"/>
  <c r="I33" i="101"/>
  <c r="J33" i="101"/>
  <c r="L33" i="101"/>
  <c r="C34" i="101"/>
  <c r="D34" i="101"/>
  <c r="E34" i="101"/>
  <c r="G34" i="101"/>
  <c r="H34" i="101"/>
  <c r="I34" i="101"/>
  <c r="J34" i="101"/>
  <c r="B34" i="101"/>
  <c r="B33" i="101"/>
  <c r="B32" i="101"/>
  <c r="F34" i="101" l="1"/>
  <c r="K32" i="101"/>
  <c r="F32" i="101"/>
  <c r="K33" i="101"/>
  <c r="F33" i="101"/>
  <c r="K34" i="101"/>
  <c r="E20" i="64" l="1"/>
  <c r="D21" i="64"/>
  <c r="C21" i="64"/>
  <c r="G21" i="64" s="1"/>
  <c r="M17" i="64"/>
  <c r="G24" i="119"/>
  <c r="G23" i="119"/>
  <c r="G22" i="119"/>
  <c r="G21" i="119"/>
  <c r="G20" i="119"/>
  <c r="G19" i="119"/>
  <c r="G18" i="119"/>
  <c r="J21" i="64" l="1"/>
  <c r="H24" i="119"/>
  <c r="N9" i="121" l="1"/>
  <c r="E35" i="168" l="1"/>
  <c r="E33" i="168"/>
  <c r="E34" i="168"/>
  <c r="E32" i="168"/>
  <c r="D36" i="168"/>
  <c r="D35" i="168"/>
  <c r="D33" i="168"/>
  <c r="D34" i="168"/>
  <c r="D32" i="168"/>
  <c r="C36" i="168"/>
  <c r="C35" i="168"/>
  <c r="C33" i="168"/>
  <c r="C34" i="168"/>
  <c r="C32" i="168"/>
  <c r="L15" i="168"/>
  <c r="L8" i="168"/>
  <c r="J15" i="168"/>
  <c r="G15" i="168"/>
  <c r="D15" i="168"/>
  <c r="J10" i="168"/>
  <c r="J9" i="168"/>
  <c r="J8" i="168"/>
  <c r="G10" i="168"/>
  <c r="G9" i="168"/>
  <c r="G8" i="168"/>
  <c r="D9" i="168"/>
  <c r="D10" i="168"/>
  <c r="D8" i="168"/>
  <c r="M19" i="168"/>
  <c r="E11" i="168"/>
  <c r="E24" i="168" s="1"/>
  <c r="F11" i="168"/>
  <c r="F25" i="168" s="1"/>
  <c r="E16" i="204" s="1"/>
  <c r="E35" i="204" s="1"/>
  <c r="H11" i="168"/>
  <c r="H23" i="168" s="1"/>
  <c r="I11" i="168"/>
  <c r="I24" i="168" s="1"/>
  <c r="K11" i="168"/>
  <c r="K25" i="168" s="1"/>
  <c r="J16" i="204" s="1"/>
  <c r="C11" i="168"/>
  <c r="N19" i="168"/>
  <c r="L19" i="168"/>
  <c r="N15" i="168"/>
  <c r="L9" i="168"/>
  <c r="N9" i="168"/>
  <c r="L10" i="168"/>
  <c r="N10" i="168"/>
  <c r="N8" i="168"/>
  <c r="E36" i="168"/>
  <c r="B36" i="168"/>
  <c r="B34" i="168"/>
  <c r="B33" i="168"/>
  <c r="B32" i="168"/>
  <c r="E31" i="168"/>
  <c r="J32" i="168" s="1"/>
  <c r="D31" i="168"/>
  <c r="I32" i="168" s="1"/>
  <c r="C31" i="168"/>
  <c r="H32" i="168" s="1"/>
  <c r="K24" i="168" l="1"/>
  <c r="K23" i="168"/>
  <c r="E37" i="168"/>
  <c r="J33" i="168" s="1"/>
  <c r="M10" i="168"/>
  <c r="H24" i="168"/>
  <c r="D37" i="168"/>
  <c r="I33" i="168" s="1"/>
  <c r="F23" i="168"/>
  <c r="E25" i="168"/>
  <c r="D16" i="204" s="1"/>
  <c r="E23" i="168"/>
  <c r="C37" i="168"/>
  <c r="H33" i="168" s="1"/>
  <c r="M9" i="168"/>
  <c r="C25" i="168"/>
  <c r="B16" i="204" s="1"/>
  <c r="D35" i="204" s="1"/>
  <c r="C24" i="168"/>
  <c r="C23" i="168"/>
  <c r="D11" i="168"/>
  <c r="D23" i="168" s="1"/>
  <c r="I25" i="168"/>
  <c r="H16" i="204" s="1"/>
  <c r="F35" i="204" s="1"/>
  <c r="H25" i="168"/>
  <c r="G16" i="204" s="1"/>
  <c r="G11" i="168"/>
  <c r="J11" i="168"/>
  <c r="F24" i="168"/>
  <c r="I23" i="168"/>
  <c r="M8" i="168"/>
  <c r="M15" i="168"/>
  <c r="N11" i="168"/>
  <c r="L11" i="168"/>
  <c r="E8" i="166"/>
  <c r="F8" i="166"/>
  <c r="E9" i="166"/>
  <c r="F9" i="166"/>
  <c r="E10" i="166"/>
  <c r="F10" i="166"/>
  <c r="E11" i="166"/>
  <c r="F11" i="166"/>
  <c r="E12" i="166"/>
  <c r="F12" i="166"/>
  <c r="E13" i="166"/>
  <c r="F13" i="166"/>
  <c r="E14" i="166"/>
  <c r="F14" i="166"/>
  <c r="E15" i="166"/>
  <c r="F15" i="166"/>
  <c r="E16" i="166"/>
  <c r="F16" i="166"/>
  <c r="E17" i="166"/>
  <c r="F17" i="166"/>
  <c r="E18" i="166"/>
  <c r="F18" i="166"/>
  <c r="F7" i="166"/>
  <c r="D25" i="168" l="1"/>
  <c r="C16" i="204" s="1"/>
  <c r="K33" i="168"/>
  <c r="D24" i="168"/>
  <c r="N25" i="168"/>
  <c r="M16" i="204" s="1"/>
  <c r="N24" i="168"/>
  <c r="N23" i="168"/>
  <c r="J25" i="168"/>
  <c r="I16" i="204" s="1"/>
  <c r="J24" i="168"/>
  <c r="J23" i="168"/>
  <c r="L23" i="168"/>
  <c r="L25" i="168"/>
  <c r="K16" i="204" s="1"/>
  <c r="L24" i="168"/>
  <c r="M11" i="168"/>
  <c r="G23" i="168"/>
  <c r="G25" i="168"/>
  <c r="F16" i="204" s="1"/>
  <c r="G24" i="168"/>
  <c r="D25" i="166"/>
  <c r="C25" i="166"/>
  <c r="G25" i="124" s="1"/>
  <c r="C5" i="202" s="1"/>
  <c r="B36" i="166"/>
  <c r="A25" i="166"/>
  <c r="D24" i="166"/>
  <c r="M24" i="124" s="1"/>
  <c r="C24" i="166"/>
  <c r="G24" i="124" s="1"/>
  <c r="B24" i="166"/>
  <c r="A24" i="166"/>
  <c r="D23" i="166"/>
  <c r="M23" i="124" s="1"/>
  <c r="C23" i="166"/>
  <c r="G23" i="124" s="1"/>
  <c r="L34" i="166"/>
  <c r="A23" i="166"/>
  <c r="D22" i="166"/>
  <c r="M22" i="124" s="1"/>
  <c r="C22" i="166"/>
  <c r="G22" i="124" s="1"/>
  <c r="B22" i="166"/>
  <c r="A22" i="166"/>
  <c r="D21" i="166"/>
  <c r="M21" i="124" s="1"/>
  <c r="C21" i="166"/>
  <c r="G21" i="124" s="1"/>
  <c r="L32" i="166"/>
  <c r="A21" i="166"/>
  <c r="D20" i="166"/>
  <c r="M20" i="124" s="1"/>
  <c r="C20" i="166"/>
  <c r="G20" i="124" s="1"/>
  <c r="L31" i="166"/>
  <c r="A20" i="166"/>
  <c r="D19" i="166"/>
  <c r="M19" i="124" s="1"/>
  <c r="C19" i="166"/>
  <c r="G19" i="124" s="1"/>
  <c r="L30" i="166"/>
  <c r="A19" i="166"/>
  <c r="A18" i="166"/>
  <c r="A17" i="166"/>
  <c r="A16" i="166"/>
  <c r="A15" i="166"/>
  <c r="A14" i="166"/>
  <c r="A13" i="166"/>
  <c r="A12" i="166"/>
  <c r="A11" i="166"/>
  <c r="A10" i="166"/>
  <c r="A9" i="166"/>
  <c r="A8" i="166"/>
  <c r="A7" i="166"/>
  <c r="A6" i="166"/>
  <c r="R7" i="124"/>
  <c r="L18" i="124"/>
  <c r="F18" i="124"/>
  <c r="F22" i="124" s="1"/>
  <c r="F8" i="124"/>
  <c r="F9" i="124"/>
  <c r="F19" i="124" s="1"/>
  <c r="F10" i="124"/>
  <c r="F11" i="124"/>
  <c r="F12" i="124"/>
  <c r="F23" i="124" s="1"/>
  <c r="F13" i="124"/>
  <c r="F14" i="124"/>
  <c r="F15" i="124"/>
  <c r="F21" i="124" s="1"/>
  <c r="F16" i="124"/>
  <c r="F17" i="124"/>
  <c r="L35" i="166" l="1"/>
  <c r="B24" i="124"/>
  <c r="D36" i="166"/>
  <c r="M36" i="124" s="1"/>
  <c r="R36" i="124" s="1"/>
  <c r="M25" i="124"/>
  <c r="C6" i="202" s="1"/>
  <c r="L33" i="166"/>
  <c r="B22" i="124"/>
  <c r="L36" i="166"/>
  <c r="B36" i="124"/>
  <c r="F36" i="124" s="1"/>
  <c r="F24" i="124"/>
  <c r="F20" i="124"/>
  <c r="F25" i="124"/>
  <c r="G19" i="166"/>
  <c r="H19" i="166"/>
  <c r="H21" i="166"/>
  <c r="G21" i="166"/>
  <c r="G23" i="166"/>
  <c r="H23" i="166"/>
  <c r="G24" i="166"/>
  <c r="H24" i="166"/>
  <c r="G20" i="166"/>
  <c r="H20" i="166"/>
  <c r="G22" i="166"/>
  <c r="H22" i="166"/>
  <c r="G25" i="166"/>
  <c r="H25" i="166"/>
  <c r="C36" i="166"/>
  <c r="F19" i="166"/>
  <c r="F20" i="166"/>
  <c r="F21" i="166"/>
  <c r="F22" i="166"/>
  <c r="F23" i="166"/>
  <c r="F24" i="166"/>
  <c r="M25" i="168"/>
  <c r="L16" i="204" s="1"/>
  <c r="M24" i="168"/>
  <c r="M23" i="168"/>
  <c r="E19" i="166"/>
  <c r="E20" i="166"/>
  <c r="E21" i="166"/>
  <c r="E22" i="166"/>
  <c r="E23" i="166"/>
  <c r="E24" i="166"/>
  <c r="E25" i="166"/>
  <c r="E36" i="166" s="1"/>
  <c r="F25" i="166"/>
  <c r="F36" i="166" s="1"/>
  <c r="A3" i="123"/>
  <c r="D4" i="203" s="1"/>
  <c r="B43" i="90"/>
  <c r="D37" i="90"/>
  <c r="D27" i="90"/>
  <c r="D28" i="90"/>
  <c r="D29" i="90"/>
  <c r="D30" i="90"/>
  <c r="D31" i="90"/>
  <c r="D32" i="90"/>
  <c r="D33" i="90"/>
  <c r="D34" i="90"/>
  <c r="D35" i="90"/>
  <c r="D36" i="90"/>
  <c r="D26" i="90"/>
  <c r="C30" i="90"/>
  <c r="C26" i="90"/>
  <c r="D25" i="90"/>
  <c r="C25" i="90"/>
  <c r="C37" i="90"/>
  <c r="G36" i="124" l="1"/>
  <c r="L36" i="124" s="1"/>
  <c r="G36" i="166"/>
  <c r="H36" i="166"/>
  <c r="L23" i="166"/>
  <c r="L24" i="166"/>
  <c r="L20" i="166"/>
  <c r="L22" i="166"/>
  <c r="L18" i="166"/>
  <c r="L19" i="166"/>
  <c r="L21" i="166"/>
  <c r="B22" i="64"/>
  <c r="B23" i="64"/>
  <c r="B24" i="64"/>
  <c r="B25" i="64"/>
  <c r="B26" i="64"/>
  <c r="B27" i="64"/>
  <c r="B28" i="64"/>
  <c r="B29" i="64"/>
  <c r="B30" i="64"/>
  <c r="B21" i="64"/>
  <c r="U32" i="169" l="1"/>
  <c r="Z32" i="169" s="1"/>
  <c r="C27" i="90" l="1"/>
  <c r="C28" i="90"/>
  <c r="C29" i="90"/>
  <c r="C31" i="90"/>
  <c r="C32" i="90"/>
  <c r="C33" i="90"/>
  <c r="C34" i="90"/>
  <c r="C35" i="90"/>
  <c r="C36" i="90"/>
  <c r="H16" i="65" l="1"/>
  <c r="H8" i="150" l="1"/>
  <c r="G8" i="150"/>
  <c r="F8" i="150"/>
  <c r="E8" i="150"/>
  <c r="D8" i="150"/>
  <c r="C8" i="150"/>
  <c r="B8" i="150"/>
  <c r="H7" i="150"/>
  <c r="G7" i="150"/>
  <c r="F7" i="150"/>
  <c r="E7" i="150"/>
  <c r="D7" i="150"/>
  <c r="C7" i="150"/>
  <c r="B7" i="150"/>
  <c r="H6" i="150"/>
  <c r="G6" i="150"/>
  <c r="F6" i="150"/>
  <c r="E6" i="150"/>
  <c r="D6" i="150"/>
  <c r="C6" i="150"/>
  <c r="B6" i="150"/>
  <c r="G5" i="150"/>
  <c r="F5" i="150"/>
  <c r="E5" i="150"/>
  <c r="D5" i="150"/>
  <c r="C5" i="150"/>
  <c r="B5" i="150"/>
  <c r="Q23" i="134"/>
  <c r="Q36" i="134" s="1"/>
  <c r="O23" i="134"/>
  <c r="O36" i="134" s="1"/>
  <c r="N23" i="134"/>
  <c r="N36" i="134" s="1"/>
  <c r="M23" i="134"/>
  <c r="M36" i="134" s="1"/>
  <c r="L23" i="134"/>
  <c r="L36" i="134" s="1"/>
  <c r="K23" i="134"/>
  <c r="K36" i="134" s="1"/>
  <c r="J23" i="134"/>
  <c r="J36" i="134" s="1"/>
  <c r="I23" i="134"/>
  <c r="I36" i="134" s="1"/>
  <c r="H23" i="134"/>
  <c r="H36" i="134" s="1"/>
  <c r="G23" i="134"/>
  <c r="G36" i="134" s="1"/>
  <c r="F23" i="134"/>
  <c r="F36" i="134" s="1"/>
  <c r="E23" i="134"/>
  <c r="E36" i="134" s="1"/>
  <c r="D23" i="134"/>
  <c r="D36" i="134" s="1"/>
  <c r="C23" i="134"/>
  <c r="C36" i="134" s="1"/>
  <c r="B23" i="134"/>
  <c r="B36" i="134" s="1"/>
  <c r="A23" i="134"/>
  <c r="Q22" i="134"/>
  <c r="O22" i="134"/>
  <c r="N22" i="134"/>
  <c r="M22" i="134"/>
  <c r="L22" i="134"/>
  <c r="K22" i="134"/>
  <c r="J22" i="134"/>
  <c r="I22" i="134"/>
  <c r="H22" i="134"/>
  <c r="G22" i="134"/>
  <c r="F22" i="134"/>
  <c r="E22" i="134"/>
  <c r="D22" i="134"/>
  <c r="C22" i="134"/>
  <c r="B22" i="134"/>
  <c r="A22" i="134"/>
  <c r="Q21" i="134"/>
  <c r="O21" i="134"/>
  <c r="N21" i="134"/>
  <c r="M21" i="134"/>
  <c r="L21" i="134"/>
  <c r="K21" i="134"/>
  <c r="J21" i="134"/>
  <c r="I21" i="134"/>
  <c r="H21" i="134"/>
  <c r="G21" i="134"/>
  <c r="F21" i="134"/>
  <c r="E21" i="134"/>
  <c r="D21" i="134"/>
  <c r="C21" i="134"/>
  <c r="B21" i="134"/>
  <c r="A21" i="134"/>
  <c r="Q20" i="134"/>
  <c r="O20" i="134"/>
  <c r="N20" i="134"/>
  <c r="M20" i="134"/>
  <c r="L20" i="134"/>
  <c r="K20" i="134"/>
  <c r="J20" i="134"/>
  <c r="I20" i="134"/>
  <c r="H20" i="134"/>
  <c r="G20" i="134"/>
  <c r="F20" i="134"/>
  <c r="E20" i="134"/>
  <c r="D20" i="134"/>
  <c r="C20" i="134"/>
  <c r="B20" i="134"/>
  <c r="A20" i="134"/>
  <c r="Q19" i="134"/>
  <c r="O19" i="134"/>
  <c r="N19" i="134"/>
  <c r="M19" i="134"/>
  <c r="L19" i="134"/>
  <c r="K19" i="134"/>
  <c r="J19" i="134"/>
  <c r="I19" i="134"/>
  <c r="H19" i="134"/>
  <c r="G19" i="134"/>
  <c r="F19" i="134"/>
  <c r="E19" i="134"/>
  <c r="D19" i="134"/>
  <c r="C19" i="134"/>
  <c r="B19" i="134"/>
  <c r="A19" i="134"/>
  <c r="Q18" i="134"/>
  <c r="O18" i="134"/>
  <c r="N18" i="134"/>
  <c r="M18" i="134"/>
  <c r="L18" i="134"/>
  <c r="K18" i="134"/>
  <c r="J18" i="134"/>
  <c r="I18" i="134"/>
  <c r="H18" i="134"/>
  <c r="G18" i="134"/>
  <c r="F18" i="134"/>
  <c r="E18" i="134"/>
  <c r="D18" i="134"/>
  <c r="C18" i="134"/>
  <c r="B18" i="134"/>
  <c r="A18" i="134"/>
  <c r="Q17" i="134"/>
  <c r="O17" i="134"/>
  <c r="N17" i="134"/>
  <c r="M17" i="134"/>
  <c r="L17" i="134"/>
  <c r="K17" i="134"/>
  <c r="J17" i="134"/>
  <c r="I17" i="134"/>
  <c r="H17" i="134"/>
  <c r="G17" i="134"/>
  <c r="F17" i="134"/>
  <c r="E17" i="134"/>
  <c r="D17" i="134"/>
  <c r="C17" i="134"/>
  <c r="B17" i="134"/>
  <c r="A17" i="134"/>
  <c r="P16" i="134"/>
  <c r="R16" i="134" s="1"/>
  <c r="A16" i="134"/>
  <c r="P15" i="134"/>
  <c r="R15" i="134" s="1"/>
  <c r="A15" i="134"/>
  <c r="P14" i="134"/>
  <c r="A14" i="134"/>
  <c r="P13" i="134"/>
  <c r="A13" i="134"/>
  <c r="P12" i="134"/>
  <c r="R12" i="134" s="1"/>
  <c r="A12" i="134"/>
  <c r="P11" i="134"/>
  <c r="A11" i="134"/>
  <c r="P10" i="134"/>
  <c r="R10" i="134" s="1"/>
  <c r="A10" i="134"/>
  <c r="P9" i="134"/>
  <c r="R9" i="134" s="1"/>
  <c r="A9" i="134"/>
  <c r="P8" i="134"/>
  <c r="R8" i="134" s="1"/>
  <c r="A8" i="134"/>
  <c r="P7" i="134"/>
  <c r="R7" i="134" s="1"/>
  <c r="A7" i="134"/>
  <c r="P6" i="134"/>
  <c r="R6" i="134" s="1"/>
  <c r="A6" i="134"/>
  <c r="P5" i="134"/>
  <c r="R5" i="134" s="1"/>
  <c r="A5" i="134"/>
  <c r="A4" i="134"/>
  <c r="I27" i="114"/>
  <c r="I26" i="114"/>
  <c r="C26" i="114"/>
  <c r="I25" i="114"/>
  <c r="I24" i="114"/>
  <c r="I23" i="114"/>
  <c r="I22" i="114"/>
  <c r="C22" i="114"/>
  <c r="I21" i="114"/>
  <c r="I20" i="114"/>
  <c r="I19" i="114"/>
  <c r="I18" i="114"/>
  <c r="I17" i="114"/>
  <c r="I16" i="114"/>
  <c r="I15" i="114"/>
  <c r="I14" i="114"/>
  <c r="K13" i="114"/>
  <c r="J13" i="114"/>
  <c r="K56" i="112"/>
  <c r="K55" i="112"/>
  <c r="K54" i="112"/>
  <c r="K53" i="112"/>
  <c r="K58" i="112" s="1"/>
  <c r="K49" i="112"/>
  <c r="K48" i="112"/>
  <c r="K47" i="112"/>
  <c r="K46" i="112"/>
  <c r="K51" i="112" s="1"/>
  <c r="K42" i="112"/>
  <c r="K41" i="112"/>
  <c r="K40" i="112"/>
  <c r="K39" i="112"/>
  <c r="K44" i="112" s="1"/>
  <c r="K35" i="112"/>
  <c r="K34" i="112"/>
  <c r="K33" i="112"/>
  <c r="K32" i="112"/>
  <c r="K37" i="112" s="1"/>
  <c r="K28" i="112"/>
  <c r="K27" i="112"/>
  <c r="K26" i="112"/>
  <c r="K25" i="112"/>
  <c r="K30" i="112" s="1"/>
  <c r="K21" i="112"/>
  <c r="K20" i="112"/>
  <c r="K19" i="112"/>
  <c r="K18" i="112"/>
  <c r="K23" i="112" s="1"/>
  <c r="J24" i="132"/>
  <c r="I24" i="132"/>
  <c r="H24" i="132"/>
  <c r="G24" i="132"/>
  <c r="E24" i="132"/>
  <c r="E32" i="132" s="1"/>
  <c r="D24" i="132"/>
  <c r="E31" i="132" s="1"/>
  <c r="C24" i="132"/>
  <c r="E30" i="132" s="1"/>
  <c r="B24" i="132"/>
  <c r="E29" i="132" s="1"/>
  <c r="A24" i="132"/>
  <c r="J23" i="132"/>
  <c r="I23" i="132"/>
  <c r="H23" i="132"/>
  <c r="G23" i="132"/>
  <c r="E23" i="132"/>
  <c r="D23" i="132"/>
  <c r="C23" i="132"/>
  <c r="B23" i="132"/>
  <c r="A23" i="132"/>
  <c r="J22" i="132"/>
  <c r="I22" i="132"/>
  <c r="H22" i="132"/>
  <c r="G22" i="132"/>
  <c r="E22" i="132"/>
  <c r="D22" i="132"/>
  <c r="C22" i="132"/>
  <c r="B22" i="132"/>
  <c r="A22" i="132"/>
  <c r="J21" i="132"/>
  <c r="I21" i="132"/>
  <c r="H21" i="132"/>
  <c r="G21" i="132"/>
  <c r="E21" i="132"/>
  <c r="D21" i="132"/>
  <c r="C21" i="132"/>
  <c r="B21" i="132"/>
  <c r="A21" i="132"/>
  <c r="J20" i="132"/>
  <c r="I20" i="132"/>
  <c r="H20" i="132"/>
  <c r="G20" i="132"/>
  <c r="E20" i="132"/>
  <c r="D20" i="132"/>
  <c r="C20" i="132"/>
  <c r="B20" i="132"/>
  <c r="A20" i="132"/>
  <c r="J19" i="132"/>
  <c r="I19" i="132"/>
  <c r="H19" i="132"/>
  <c r="G19" i="132"/>
  <c r="E19" i="132"/>
  <c r="D19" i="132"/>
  <c r="C19" i="132"/>
  <c r="B19" i="132"/>
  <c r="A19" i="132"/>
  <c r="J18" i="132"/>
  <c r="I18" i="132"/>
  <c r="H18" i="132"/>
  <c r="G18" i="132"/>
  <c r="E18" i="132"/>
  <c r="D18" i="132"/>
  <c r="C18" i="132"/>
  <c r="B18" i="132"/>
  <c r="A18" i="132"/>
  <c r="K17" i="132"/>
  <c r="F17" i="132"/>
  <c r="A17" i="132"/>
  <c r="K16" i="132"/>
  <c r="F16" i="132"/>
  <c r="A16" i="132"/>
  <c r="K15" i="132"/>
  <c r="F15" i="132"/>
  <c r="A15" i="132"/>
  <c r="K14" i="132"/>
  <c r="F14" i="132"/>
  <c r="A14" i="132"/>
  <c r="K13" i="132"/>
  <c r="F13" i="132"/>
  <c r="A13" i="132"/>
  <c r="K12" i="132"/>
  <c r="F12" i="132"/>
  <c r="A12" i="132"/>
  <c r="K11" i="132"/>
  <c r="F11" i="132"/>
  <c r="A11" i="132"/>
  <c r="K10" i="132"/>
  <c r="F10" i="132"/>
  <c r="A10" i="132"/>
  <c r="K9" i="132"/>
  <c r="F9" i="132"/>
  <c r="A9" i="132"/>
  <c r="K8" i="132"/>
  <c r="F8" i="132"/>
  <c r="A8" i="132"/>
  <c r="K7" i="132"/>
  <c r="F7" i="132"/>
  <c r="A7" i="132"/>
  <c r="K6" i="132"/>
  <c r="A6" i="132"/>
  <c r="A5" i="132"/>
  <c r="K13" i="110"/>
  <c r="K12" i="110"/>
  <c r="K11" i="110"/>
  <c r="H11" i="110"/>
  <c r="S25" i="129"/>
  <c r="R25" i="129"/>
  <c r="Q25" i="129"/>
  <c r="P25" i="129"/>
  <c r="O25" i="129"/>
  <c r="N25" i="129"/>
  <c r="M25" i="129"/>
  <c r="L25" i="129"/>
  <c r="K25" i="129"/>
  <c r="J25" i="129"/>
  <c r="D31" i="129" s="1"/>
  <c r="I25" i="129"/>
  <c r="H25" i="129"/>
  <c r="D30" i="129" s="1"/>
  <c r="G25" i="129"/>
  <c r="F25" i="129"/>
  <c r="C31" i="129" s="1"/>
  <c r="E25" i="129"/>
  <c r="D25" i="129"/>
  <c r="C25" i="129"/>
  <c r="B31" i="129" s="1"/>
  <c r="A25" i="129"/>
  <c r="S24" i="129"/>
  <c r="R24" i="129"/>
  <c r="Q24" i="129"/>
  <c r="P24" i="129"/>
  <c r="O24" i="129"/>
  <c r="N24" i="129"/>
  <c r="M24" i="129"/>
  <c r="L24" i="129"/>
  <c r="K24" i="129"/>
  <c r="J24" i="129"/>
  <c r="I24" i="129"/>
  <c r="H24" i="129"/>
  <c r="G24" i="129"/>
  <c r="F24" i="129"/>
  <c r="E24" i="129"/>
  <c r="D24" i="129"/>
  <c r="C24" i="129"/>
  <c r="A24" i="129"/>
  <c r="S23" i="129"/>
  <c r="R23" i="129"/>
  <c r="Q23" i="129"/>
  <c r="P23" i="129"/>
  <c r="O23" i="129"/>
  <c r="N23" i="129"/>
  <c r="M23" i="129"/>
  <c r="L23" i="129"/>
  <c r="K23" i="129"/>
  <c r="J23" i="129"/>
  <c r="I23" i="129"/>
  <c r="H23" i="129"/>
  <c r="G23" i="129"/>
  <c r="F23" i="129"/>
  <c r="E23" i="129"/>
  <c r="D23" i="129"/>
  <c r="C23" i="129"/>
  <c r="A23" i="129"/>
  <c r="S22" i="129"/>
  <c r="R22" i="129"/>
  <c r="Q22" i="129"/>
  <c r="P22" i="129"/>
  <c r="O22" i="129"/>
  <c r="N22" i="129"/>
  <c r="M22" i="129"/>
  <c r="L22" i="129"/>
  <c r="K22" i="129"/>
  <c r="J22" i="129"/>
  <c r="I22" i="129"/>
  <c r="H22" i="129"/>
  <c r="G22" i="129"/>
  <c r="F22" i="129"/>
  <c r="E22" i="129"/>
  <c r="D22" i="129"/>
  <c r="C22" i="129"/>
  <c r="A22" i="129"/>
  <c r="S21" i="129"/>
  <c r="R21" i="129"/>
  <c r="Q21" i="129"/>
  <c r="P21" i="129"/>
  <c r="O21" i="129"/>
  <c r="N21" i="129"/>
  <c r="M21" i="129"/>
  <c r="L21" i="129"/>
  <c r="K21" i="129"/>
  <c r="J21" i="129"/>
  <c r="I21" i="129"/>
  <c r="H21" i="129"/>
  <c r="G21" i="129"/>
  <c r="F21" i="129"/>
  <c r="E21" i="129"/>
  <c r="D21" i="129"/>
  <c r="C21" i="129"/>
  <c r="A21" i="129"/>
  <c r="S20" i="129"/>
  <c r="R20" i="129"/>
  <c r="Q20" i="129"/>
  <c r="P20" i="129"/>
  <c r="O20" i="129"/>
  <c r="N20" i="129"/>
  <c r="M20" i="129"/>
  <c r="L20" i="129"/>
  <c r="K20" i="129"/>
  <c r="J20" i="129"/>
  <c r="I20" i="129"/>
  <c r="H20" i="129"/>
  <c r="G20" i="129"/>
  <c r="F20" i="129"/>
  <c r="E20" i="129"/>
  <c r="D20" i="129"/>
  <c r="C20" i="129"/>
  <c r="A20" i="129"/>
  <c r="S19" i="129"/>
  <c r="R19" i="129"/>
  <c r="Q19" i="129"/>
  <c r="P19" i="129"/>
  <c r="O19" i="129"/>
  <c r="N19" i="129"/>
  <c r="M19" i="129"/>
  <c r="L19" i="129"/>
  <c r="K19" i="129"/>
  <c r="J19" i="129"/>
  <c r="I19" i="129"/>
  <c r="H19" i="129"/>
  <c r="G19" i="129"/>
  <c r="F19" i="129"/>
  <c r="E19" i="129"/>
  <c r="D19" i="129"/>
  <c r="C19" i="129"/>
  <c r="A19" i="129"/>
  <c r="A18" i="129"/>
  <c r="A17" i="129"/>
  <c r="A16" i="129"/>
  <c r="A15" i="129"/>
  <c r="A14" i="129"/>
  <c r="A13" i="129"/>
  <c r="A12" i="129"/>
  <c r="A11" i="129"/>
  <c r="A10" i="129"/>
  <c r="A9" i="129"/>
  <c r="A8" i="129"/>
  <c r="A7" i="129"/>
  <c r="A6" i="129"/>
  <c r="Q6" i="128"/>
  <c r="P6" i="128"/>
  <c r="O6" i="128"/>
  <c r="N6" i="128"/>
  <c r="A25" i="124"/>
  <c r="A24" i="124"/>
  <c r="A23" i="124"/>
  <c r="A22" i="124"/>
  <c r="A21" i="124"/>
  <c r="A20" i="124"/>
  <c r="A19" i="124"/>
  <c r="R18" i="124"/>
  <c r="A18" i="124"/>
  <c r="R17" i="124"/>
  <c r="L17" i="124"/>
  <c r="A17" i="124"/>
  <c r="R16" i="124"/>
  <c r="L16" i="124"/>
  <c r="A16" i="124"/>
  <c r="R15" i="124"/>
  <c r="L15" i="124"/>
  <c r="A15" i="124"/>
  <c r="R14" i="124"/>
  <c r="L14" i="124"/>
  <c r="A14" i="124"/>
  <c r="R13" i="124"/>
  <c r="L13" i="124"/>
  <c r="A13" i="124"/>
  <c r="R12" i="124"/>
  <c r="L12" i="124"/>
  <c r="A12" i="124"/>
  <c r="R11" i="124"/>
  <c r="L11" i="124"/>
  <c r="A11" i="124"/>
  <c r="R10" i="124"/>
  <c r="L10" i="124"/>
  <c r="A10" i="124"/>
  <c r="R9" i="124"/>
  <c r="L9" i="124"/>
  <c r="A9" i="124"/>
  <c r="R8" i="124"/>
  <c r="L8" i="124"/>
  <c r="A8" i="124"/>
  <c r="A7" i="124"/>
  <c r="A6" i="124"/>
  <c r="D31" i="65"/>
  <c r="C31" i="65"/>
  <c r="D30" i="65"/>
  <c r="C30" i="65"/>
  <c r="D29" i="65"/>
  <c r="C29" i="65"/>
  <c r="D28" i="65"/>
  <c r="C28" i="65"/>
  <c r="D27" i="65"/>
  <c r="C27" i="65"/>
  <c r="D26" i="65"/>
  <c r="C26" i="65"/>
  <c r="D25" i="65"/>
  <c r="C25" i="65"/>
  <c r="D24" i="65"/>
  <c r="C24" i="65"/>
  <c r="D23" i="65"/>
  <c r="C23" i="65"/>
  <c r="D22" i="65"/>
  <c r="C22" i="65"/>
  <c r="D21" i="65"/>
  <c r="A6" i="65"/>
  <c r="H57" i="90"/>
  <c r="G57" i="90"/>
  <c r="H56" i="90"/>
  <c r="G56" i="90"/>
  <c r="H55" i="90"/>
  <c r="G55" i="90"/>
  <c r="H54" i="90"/>
  <c r="G54" i="90"/>
  <c r="H53" i="90"/>
  <c r="G53" i="90"/>
  <c r="H52" i="90"/>
  <c r="G52" i="90"/>
  <c r="H51" i="90"/>
  <c r="G51" i="90"/>
  <c r="H50" i="90"/>
  <c r="G50" i="90"/>
  <c r="H49" i="90"/>
  <c r="G49" i="90"/>
  <c r="H48" i="90"/>
  <c r="G48" i="90"/>
  <c r="H47" i="90"/>
  <c r="A19" i="90"/>
  <c r="B37" i="90" s="1"/>
  <c r="A18" i="90"/>
  <c r="B36" i="90" s="1"/>
  <c r="A17" i="90"/>
  <c r="B35" i="90" s="1"/>
  <c r="A16" i="90"/>
  <c r="B34" i="90" s="1"/>
  <c r="A15" i="90"/>
  <c r="B33" i="90" s="1"/>
  <c r="A14" i="90"/>
  <c r="B32" i="90" s="1"/>
  <c r="A13" i="90"/>
  <c r="B31" i="90" s="1"/>
  <c r="A12" i="90"/>
  <c r="B30" i="90" s="1"/>
  <c r="A11" i="90"/>
  <c r="B29" i="90" s="1"/>
  <c r="A10" i="90"/>
  <c r="B28" i="90" s="1"/>
  <c r="A9" i="90"/>
  <c r="B27" i="90" s="1"/>
  <c r="A8" i="90"/>
  <c r="B26" i="90" s="1"/>
  <c r="A7" i="90"/>
  <c r="K36" i="89"/>
  <c r="J36" i="89"/>
  <c r="K35" i="89"/>
  <c r="J35" i="89"/>
  <c r="K34" i="89"/>
  <c r="J34" i="89"/>
  <c r="K33" i="89"/>
  <c r="J33" i="89"/>
  <c r="K32" i="89"/>
  <c r="J32" i="89"/>
  <c r="K31" i="89"/>
  <c r="J31" i="89"/>
  <c r="K30" i="89"/>
  <c r="J30" i="89"/>
  <c r="K29" i="89"/>
  <c r="J29" i="89"/>
  <c r="K28" i="89"/>
  <c r="J28" i="89"/>
  <c r="K27" i="89"/>
  <c r="J27" i="89"/>
  <c r="K26" i="89"/>
  <c r="J26" i="89"/>
  <c r="K25" i="89"/>
  <c r="J25" i="89"/>
  <c r="J24" i="89"/>
  <c r="A19" i="89"/>
  <c r="I36" i="89" s="1"/>
  <c r="A18" i="89"/>
  <c r="I35" i="89" s="1"/>
  <c r="A17" i="89"/>
  <c r="I34" i="89" s="1"/>
  <c r="A16" i="89"/>
  <c r="I33" i="89" s="1"/>
  <c r="A15" i="89"/>
  <c r="I32" i="89" s="1"/>
  <c r="A14" i="89"/>
  <c r="I31" i="89" s="1"/>
  <c r="A13" i="89"/>
  <c r="I30" i="89" s="1"/>
  <c r="A12" i="89"/>
  <c r="I29" i="89" s="1"/>
  <c r="A11" i="89"/>
  <c r="I28" i="89" s="1"/>
  <c r="A10" i="89"/>
  <c r="I27" i="89" s="1"/>
  <c r="A9" i="89"/>
  <c r="I26" i="89" s="1"/>
  <c r="A8" i="89"/>
  <c r="I25" i="89" s="1"/>
  <c r="A7" i="89"/>
  <c r="H5" i="89"/>
  <c r="E5" i="89"/>
  <c r="K24" i="89" s="1"/>
  <c r="C57" i="64"/>
  <c r="D56" i="64"/>
  <c r="C56" i="64"/>
  <c r="D55" i="64"/>
  <c r="C55" i="64"/>
  <c r="D54" i="64"/>
  <c r="C54" i="64"/>
  <c r="D53" i="64"/>
  <c r="C53" i="64"/>
  <c r="D52" i="64"/>
  <c r="C52" i="64"/>
  <c r="D51" i="64"/>
  <c r="C51" i="64"/>
  <c r="D50" i="64"/>
  <c r="C50" i="64"/>
  <c r="D49" i="64"/>
  <c r="C49" i="64"/>
  <c r="D48" i="64"/>
  <c r="C48" i="64"/>
  <c r="F30" i="64"/>
  <c r="E30" i="64"/>
  <c r="D30" i="64"/>
  <c r="F29" i="64"/>
  <c r="E29" i="64"/>
  <c r="D29" i="64"/>
  <c r="C29" i="64"/>
  <c r="G29" i="64" s="1"/>
  <c r="J29" i="64" s="1"/>
  <c r="F28" i="64"/>
  <c r="E28" i="64"/>
  <c r="D28" i="64"/>
  <c r="C28" i="64"/>
  <c r="G28" i="64" s="1"/>
  <c r="J28" i="64" s="1"/>
  <c r="F27" i="64"/>
  <c r="E27" i="64"/>
  <c r="D27" i="64"/>
  <c r="C27" i="64"/>
  <c r="G27" i="64" s="1"/>
  <c r="J27" i="64" s="1"/>
  <c r="F26" i="64"/>
  <c r="E26" i="64"/>
  <c r="D26" i="64"/>
  <c r="C26" i="64"/>
  <c r="G26" i="64" s="1"/>
  <c r="J26" i="64" s="1"/>
  <c r="F25" i="64"/>
  <c r="E25" i="64"/>
  <c r="D25" i="64"/>
  <c r="C25" i="64"/>
  <c r="G25" i="64" s="1"/>
  <c r="J25" i="64" s="1"/>
  <c r="F24" i="64"/>
  <c r="E24" i="64"/>
  <c r="D24" i="64"/>
  <c r="C24" i="64"/>
  <c r="G24" i="64" s="1"/>
  <c r="J24" i="64" s="1"/>
  <c r="F23" i="64"/>
  <c r="E23" i="64"/>
  <c r="D23" i="64"/>
  <c r="C23" i="64"/>
  <c r="G23" i="64" s="1"/>
  <c r="J23" i="64" s="1"/>
  <c r="F22" i="64"/>
  <c r="E22" i="64"/>
  <c r="D22" i="64"/>
  <c r="C22" i="64"/>
  <c r="G22" i="64" s="1"/>
  <c r="J22" i="64" s="1"/>
  <c r="F21" i="64"/>
  <c r="E21" i="64"/>
  <c r="G20" i="64"/>
  <c r="D20" i="64"/>
  <c r="C20" i="64"/>
  <c r="G6" i="64"/>
  <c r="D6" i="64"/>
  <c r="D47" i="64" s="1"/>
  <c r="A5" i="64"/>
  <c r="E24" i="119"/>
  <c r="D24" i="119"/>
  <c r="C24" i="119"/>
  <c r="A24" i="119"/>
  <c r="E23" i="119"/>
  <c r="D23" i="119"/>
  <c r="C23" i="119"/>
  <c r="F23" i="119"/>
  <c r="A23" i="119"/>
  <c r="E22" i="119"/>
  <c r="D22" i="119"/>
  <c r="C22" i="119"/>
  <c r="B22" i="119"/>
  <c r="A22" i="119"/>
  <c r="E21" i="119"/>
  <c r="F21" i="119" s="1"/>
  <c r="D21" i="119"/>
  <c r="C21" i="119"/>
  <c r="A21" i="119"/>
  <c r="E20" i="119"/>
  <c r="D20" i="119"/>
  <c r="C20" i="119"/>
  <c r="B20" i="119"/>
  <c r="H20" i="119" s="1"/>
  <c r="A20" i="119"/>
  <c r="E19" i="119"/>
  <c r="D19" i="119"/>
  <c r="C19" i="119"/>
  <c r="B19" i="119"/>
  <c r="A19" i="119"/>
  <c r="E18" i="119"/>
  <c r="D18" i="119"/>
  <c r="C18" i="119"/>
  <c r="B18" i="119"/>
  <c r="A18" i="119"/>
  <c r="N17" i="119"/>
  <c r="M17" i="119"/>
  <c r="L17" i="119"/>
  <c r="H17" i="119"/>
  <c r="Q17" i="119" s="1"/>
  <c r="F17" i="119"/>
  <c r="A17" i="119"/>
  <c r="P17" i="119" s="1"/>
  <c r="N16" i="119"/>
  <c r="M16" i="119"/>
  <c r="L16" i="119"/>
  <c r="H16" i="119"/>
  <c r="Q16" i="119" s="1"/>
  <c r="F16" i="119"/>
  <c r="A16" i="119"/>
  <c r="P16" i="119" s="1"/>
  <c r="N15" i="119"/>
  <c r="M15" i="119"/>
  <c r="L15" i="119"/>
  <c r="H15" i="119"/>
  <c r="Q15" i="119" s="1"/>
  <c r="F15" i="119"/>
  <c r="A15" i="119"/>
  <c r="P15" i="119" s="1"/>
  <c r="N14" i="119"/>
  <c r="M14" i="119"/>
  <c r="L14" i="119"/>
  <c r="H14" i="119"/>
  <c r="Q14" i="119" s="1"/>
  <c r="F14" i="119"/>
  <c r="A14" i="119"/>
  <c r="P14" i="119" s="1"/>
  <c r="N13" i="119"/>
  <c r="M13" i="119"/>
  <c r="L13" i="119"/>
  <c r="H13" i="119"/>
  <c r="Q13" i="119" s="1"/>
  <c r="F13" i="119"/>
  <c r="A13" i="119"/>
  <c r="P13" i="119" s="1"/>
  <c r="N12" i="119"/>
  <c r="M12" i="119"/>
  <c r="L12" i="119"/>
  <c r="H12" i="119"/>
  <c r="Q12" i="119" s="1"/>
  <c r="F12" i="119"/>
  <c r="A12" i="119"/>
  <c r="P12" i="119" s="1"/>
  <c r="N11" i="119"/>
  <c r="M11" i="119"/>
  <c r="L11" i="119"/>
  <c r="H11" i="119"/>
  <c r="Q11" i="119" s="1"/>
  <c r="F11" i="119"/>
  <c r="A11" i="119"/>
  <c r="P11" i="119" s="1"/>
  <c r="N10" i="119"/>
  <c r="M10" i="119"/>
  <c r="L10" i="119"/>
  <c r="H10" i="119"/>
  <c r="Q10" i="119" s="1"/>
  <c r="F10" i="119"/>
  <c r="A10" i="119"/>
  <c r="P10" i="119" s="1"/>
  <c r="N9" i="119"/>
  <c r="M9" i="119"/>
  <c r="L9" i="119"/>
  <c r="H9" i="119"/>
  <c r="Q9" i="119" s="1"/>
  <c r="F9" i="119"/>
  <c r="A9" i="119"/>
  <c r="P9" i="119" s="1"/>
  <c r="N8" i="119"/>
  <c r="M8" i="119"/>
  <c r="L8" i="119"/>
  <c r="H8" i="119"/>
  <c r="Q8" i="119" s="1"/>
  <c r="F8" i="119"/>
  <c r="A8" i="119"/>
  <c r="P8" i="119" s="1"/>
  <c r="N7" i="119"/>
  <c r="M7" i="119"/>
  <c r="L7" i="119"/>
  <c r="H7" i="119"/>
  <c r="Q7" i="119" s="1"/>
  <c r="F7" i="119"/>
  <c r="A7" i="119"/>
  <c r="P7" i="119" s="1"/>
  <c r="N6" i="119"/>
  <c r="M6" i="119"/>
  <c r="L6" i="119"/>
  <c r="H6" i="119"/>
  <c r="Q6" i="119" s="1"/>
  <c r="F6" i="119"/>
  <c r="A6" i="119"/>
  <c r="P6" i="119" s="1"/>
  <c r="Q5" i="119"/>
  <c r="N5" i="119"/>
  <c r="M5" i="119"/>
  <c r="L5" i="119"/>
  <c r="A5" i="119"/>
  <c r="H25" i="122"/>
  <c r="A25" i="122"/>
  <c r="A24" i="122"/>
  <c r="A23" i="122"/>
  <c r="A22" i="122"/>
  <c r="N11" i="122" s="1"/>
  <c r="A21" i="122"/>
  <c r="N10" i="122" s="1"/>
  <c r="A20" i="122"/>
  <c r="N9" i="122" s="1"/>
  <c r="A19" i="122"/>
  <c r="N8" i="122" s="1"/>
  <c r="A18" i="122"/>
  <c r="A17" i="122"/>
  <c r="A16" i="122"/>
  <c r="A15" i="122"/>
  <c r="A14" i="122"/>
  <c r="A13" i="122"/>
  <c r="A12" i="122"/>
  <c r="A11" i="122"/>
  <c r="A10" i="122"/>
  <c r="A9" i="122"/>
  <c r="E8" i="122"/>
  <c r="A8" i="122"/>
  <c r="A7" i="122"/>
  <c r="J25" i="122"/>
  <c r="A6" i="122"/>
  <c r="D5" i="122"/>
  <c r="B5" i="122"/>
  <c r="K27" i="121"/>
  <c r="J27" i="121"/>
  <c r="F17" i="64" s="1"/>
  <c r="I27" i="121"/>
  <c r="H27" i="121"/>
  <c r="C17" i="64" s="1"/>
  <c r="F27" i="121"/>
  <c r="E15" i="122" s="1"/>
  <c r="D25" i="122"/>
  <c r="C27" i="121"/>
  <c r="B27" i="121"/>
  <c r="K26" i="121"/>
  <c r="J26" i="121"/>
  <c r="I26" i="121"/>
  <c r="H26" i="121"/>
  <c r="F26" i="121"/>
  <c r="E24" i="122" s="1"/>
  <c r="E26" i="121"/>
  <c r="C26" i="121"/>
  <c r="B26" i="121"/>
  <c r="B24" i="122" s="1"/>
  <c r="K25" i="121"/>
  <c r="J25" i="121"/>
  <c r="I25" i="121"/>
  <c r="H25" i="121"/>
  <c r="F25" i="121"/>
  <c r="E23" i="122" s="1"/>
  <c r="E25" i="121"/>
  <c r="C25" i="121"/>
  <c r="R25" i="169" s="1"/>
  <c r="H25" i="169" s="1"/>
  <c r="B25" i="121"/>
  <c r="B23" i="122" s="1"/>
  <c r="K24" i="121"/>
  <c r="J24" i="121"/>
  <c r="I24" i="121"/>
  <c r="H24" i="121"/>
  <c r="F24" i="121"/>
  <c r="E22" i="122" s="1"/>
  <c r="E24" i="121"/>
  <c r="C24" i="121"/>
  <c r="B24" i="121"/>
  <c r="B22" i="122" s="1"/>
  <c r="O11" i="122" s="1"/>
  <c r="K23" i="121"/>
  <c r="J23" i="121"/>
  <c r="I23" i="121"/>
  <c r="H23" i="121"/>
  <c r="F23" i="121"/>
  <c r="E21" i="122" s="1"/>
  <c r="E23" i="121"/>
  <c r="C23" i="121"/>
  <c r="R23" i="169" s="1"/>
  <c r="H23" i="169" s="1"/>
  <c r="B23" i="121"/>
  <c r="K22" i="121"/>
  <c r="J22" i="121"/>
  <c r="I22" i="121"/>
  <c r="H22" i="121"/>
  <c r="F22" i="121"/>
  <c r="E20" i="122" s="1"/>
  <c r="E22" i="121"/>
  <c r="C22" i="121"/>
  <c r="R22" i="169" s="1"/>
  <c r="H22" i="169" s="1"/>
  <c r="B22" i="121"/>
  <c r="K21" i="121"/>
  <c r="J21" i="121"/>
  <c r="I21" i="121"/>
  <c r="H21" i="121"/>
  <c r="F21" i="121"/>
  <c r="E19" i="122" s="1"/>
  <c r="E21" i="121"/>
  <c r="C21" i="121"/>
  <c r="B21" i="121"/>
  <c r="O20" i="121"/>
  <c r="N20" i="121"/>
  <c r="M20" i="121"/>
  <c r="G20" i="121"/>
  <c r="D20" i="121"/>
  <c r="O19" i="121"/>
  <c r="N19" i="121"/>
  <c r="M19" i="121"/>
  <c r="G19" i="121"/>
  <c r="D19" i="121"/>
  <c r="O18" i="121"/>
  <c r="N18" i="121"/>
  <c r="M18" i="121"/>
  <c r="G18" i="121"/>
  <c r="D18" i="121"/>
  <c r="O17" i="121"/>
  <c r="N17" i="121"/>
  <c r="M17" i="121"/>
  <c r="G17" i="121"/>
  <c r="D17" i="121"/>
  <c r="O16" i="121"/>
  <c r="N16" i="121"/>
  <c r="M16" i="121"/>
  <c r="G16" i="121"/>
  <c r="D16" i="121"/>
  <c r="O15" i="121"/>
  <c r="N15" i="121"/>
  <c r="M15" i="121"/>
  <c r="G15" i="121"/>
  <c r="D15" i="121"/>
  <c r="O14" i="121"/>
  <c r="N14" i="121"/>
  <c r="M14" i="121"/>
  <c r="G14" i="121"/>
  <c r="D14" i="121"/>
  <c r="O13" i="121"/>
  <c r="N13" i="121"/>
  <c r="M13" i="121"/>
  <c r="G13" i="121"/>
  <c r="D13" i="121"/>
  <c r="O12" i="121"/>
  <c r="N12" i="121"/>
  <c r="M12" i="121"/>
  <c r="G12" i="121"/>
  <c r="D12" i="121"/>
  <c r="O11" i="121"/>
  <c r="N11" i="121"/>
  <c r="M11" i="121"/>
  <c r="G11" i="121"/>
  <c r="D11" i="121"/>
  <c r="O10" i="121"/>
  <c r="N10" i="121"/>
  <c r="M10" i="121"/>
  <c r="G10" i="121"/>
  <c r="D10" i="121"/>
  <c r="O9" i="121"/>
  <c r="M9" i="121"/>
  <c r="G9" i="121"/>
  <c r="N8" i="121"/>
  <c r="J8" i="121"/>
  <c r="H8" i="121"/>
  <c r="G7" i="121"/>
  <c r="C8" i="121"/>
  <c r="F8" i="121" s="1"/>
  <c r="J7" i="121"/>
  <c r="H7" i="121"/>
  <c r="D23" i="121" l="1"/>
  <c r="J15" i="114"/>
  <c r="J19" i="114"/>
  <c r="J23" i="114"/>
  <c r="J27" i="114"/>
  <c r="J21" i="114"/>
  <c r="J16" i="114"/>
  <c r="J20" i="114"/>
  <c r="J24" i="114"/>
  <c r="J14" i="114"/>
  <c r="J17" i="114"/>
  <c r="J25" i="114"/>
  <c r="J18" i="114"/>
  <c r="J22" i="114"/>
  <c r="J26" i="114"/>
  <c r="E4" i="202"/>
  <c r="W8" i="169"/>
  <c r="W22" i="169" s="1"/>
  <c r="F4" i="202"/>
  <c r="X8" i="169"/>
  <c r="X22" i="169" s="1"/>
  <c r="C4" i="202"/>
  <c r="U8" i="169"/>
  <c r="U22" i="169" s="1"/>
  <c r="D4" i="202"/>
  <c r="V8" i="169"/>
  <c r="V22" i="169" s="1"/>
  <c r="E31" i="65"/>
  <c r="E23" i="65"/>
  <c r="E27" i="65"/>
  <c r="E22" i="65"/>
  <c r="E24" i="65"/>
  <c r="E28" i="65"/>
  <c r="E25" i="65"/>
  <c r="E29" i="65"/>
  <c r="E26" i="65"/>
  <c r="E30" i="65"/>
  <c r="F19" i="119"/>
  <c r="F18" i="119"/>
  <c r="F22" i="119"/>
  <c r="K7" i="119"/>
  <c r="N10" i="150"/>
  <c r="I10" i="150"/>
  <c r="F10" i="150"/>
  <c r="E10" i="150"/>
  <c r="K5" i="89"/>
  <c r="O8" i="121"/>
  <c r="R8" i="169"/>
  <c r="K8" i="121"/>
  <c r="E13" i="122"/>
  <c r="C19" i="122"/>
  <c r="R21" i="169"/>
  <c r="H21" i="169" s="1"/>
  <c r="C22" i="122"/>
  <c r="R24" i="169"/>
  <c r="H24" i="169" s="1"/>
  <c r="C24" i="122"/>
  <c r="R26" i="169"/>
  <c r="H26" i="169" s="1"/>
  <c r="C18" i="122"/>
  <c r="R27" i="169"/>
  <c r="H27" i="169" s="1"/>
  <c r="I17" i="64"/>
  <c r="C30" i="129"/>
  <c r="C27" i="177"/>
  <c r="C28" i="177"/>
  <c r="K15" i="119"/>
  <c r="C25" i="177"/>
  <c r="C29" i="177"/>
  <c r="C33" i="177"/>
  <c r="C23" i="177"/>
  <c r="C31" i="177"/>
  <c r="C24" i="177"/>
  <c r="C32" i="177"/>
  <c r="C22" i="177"/>
  <c r="C26" i="177"/>
  <c r="C30" i="177"/>
  <c r="B18" i="122"/>
  <c r="B17" i="64"/>
  <c r="H17" i="64" s="1"/>
  <c r="P36" i="134"/>
  <c r="R36" i="134" s="1"/>
  <c r="M10" i="150"/>
  <c r="J10" i="150"/>
  <c r="B10" i="150"/>
  <c r="E33" i="132"/>
  <c r="E25" i="122"/>
  <c r="E9" i="122"/>
  <c r="E14" i="122"/>
  <c r="E16" i="122"/>
  <c r="E17" i="122"/>
  <c r="P12" i="121"/>
  <c r="P16" i="121"/>
  <c r="P20" i="121"/>
  <c r="D20" i="122"/>
  <c r="D24" i="122"/>
  <c r="D22" i="122"/>
  <c r="D21" i="122"/>
  <c r="C10" i="150"/>
  <c r="G10" i="150"/>
  <c r="K10" i="150"/>
  <c r="O10" i="150"/>
  <c r="D10" i="150"/>
  <c r="H10" i="150"/>
  <c r="L10" i="150"/>
  <c r="P20" i="134"/>
  <c r="P19" i="134"/>
  <c r="R14" i="134"/>
  <c r="R20" i="134" s="1"/>
  <c r="R18" i="134"/>
  <c r="R11" i="134"/>
  <c r="P22" i="134"/>
  <c r="R21" i="134"/>
  <c r="R17" i="134"/>
  <c r="P18" i="134"/>
  <c r="R13" i="134"/>
  <c r="P17" i="134"/>
  <c r="P21" i="134"/>
  <c r="P23" i="134"/>
  <c r="P5" i="150"/>
  <c r="P8" i="150"/>
  <c r="P6" i="150"/>
  <c r="P7" i="150"/>
  <c r="K20" i="132"/>
  <c r="K24" i="132"/>
  <c r="K19" i="132"/>
  <c r="K23" i="132"/>
  <c r="K21" i="132"/>
  <c r="F19" i="132"/>
  <c r="F21" i="132"/>
  <c r="F24" i="132"/>
  <c r="F23" i="132"/>
  <c r="K18" i="132"/>
  <c r="K22" i="132"/>
  <c r="F18" i="132"/>
  <c r="F22" i="132"/>
  <c r="F20" i="132"/>
  <c r="K17" i="110"/>
  <c r="G12" i="110"/>
  <c r="G14" i="110"/>
  <c r="G11" i="110"/>
  <c r="G13" i="110"/>
  <c r="G15" i="110"/>
  <c r="R21" i="124"/>
  <c r="R19" i="124"/>
  <c r="R20" i="124"/>
  <c r="R24" i="124"/>
  <c r="L20" i="124"/>
  <c r="R22" i="124"/>
  <c r="L21" i="124"/>
  <c r="L24" i="124"/>
  <c r="R23" i="124"/>
  <c r="R25" i="124"/>
  <c r="H6" i="202" s="1"/>
  <c r="L22" i="124"/>
  <c r="H22" i="119"/>
  <c r="H18" i="119"/>
  <c r="D14" i="122"/>
  <c r="D18" i="122"/>
  <c r="L25" i="124"/>
  <c r="H5" i="202" s="1"/>
  <c r="L19" i="124"/>
  <c r="L23" i="124"/>
  <c r="D8" i="122"/>
  <c r="B13" i="122"/>
  <c r="B16" i="122"/>
  <c r="P11" i="121"/>
  <c r="P15" i="121"/>
  <c r="P19" i="121"/>
  <c r="D25" i="121"/>
  <c r="B7" i="122"/>
  <c r="B10" i="122"/>
  <c r="N21" i="121"/>
  <c r="B9" i="122"/>
  <c r="B12" i="122"/>
  <c r="B15" i="122"/>
  <c r="B21" i="122"/>
  <c r="O10" i="122" s="1"/>
  <c r="B25" i="122"/>
  <c r="P13" i="121"/>
  <c r="P17" i="121"/>
  <c r="B19" i="122"/>
  <c r="B20" i="122"/>
  <c r="O9" i="122" s="1"/>
  <c r="B11" i="122"/>
  <c r="B17" i="122"/>
  <c r="F20" i="119"/>
  <c r="H21" i="119"/>
  <c r="H19" i="119"/>
  <c r="H23" i="119"/>
  <c r="F24" i="119"/>
  <c r="L17" i="64" s="1"/>
  <c r="K11" i="119"/>
  <c r="G25" i="121"/>
  <c r="E7" i="122"/>
  <c r="E11" i="122"/>
  <c r="E12" i="122"/>
  <c r="E18" i="122"/>
  <c r="C12" i="122"/>
  <c r="O21" i="121"/>
  <c r="P10" i="121"/>
  <c r="P14" i="121"/>
  <c r="P18" i="121"/>
  <c r="D27" i="121"/>
  <c r="D17" i="64" s="1"/>
  <c r="D57" i="64" s="1"/>
  <c r="C10" i="122"/>
  <c r="C16" i="122"/>
  <c r="C23" i="122"/>
  <c r="C9" i="122"/>
  <c r="C20" i="122"/>
  <c r="C21" i="122"/>
  <c r="C15" i="122"/>
  <c r="G21" i="121"/>
  <c r="G22" i="121"/>
  <c r="G24" i="121"/>
  <c r="D10" i="122"/>
  <c r="D19" i="122"/>
  <c r="D21" i="121"/>
  <c r="D22" i="121"/>
  <c r="D24" i="121"/>
  <c r="D26" i="121"/>
  <c r="C7" i="122"/>
  <c r="B8" i="122"/>
  <c r="D9" i="122"/>
  <c r="E10" i="122"/>
  <c r="C11" i="122"/>
  <c r="D12" i="122"/>
  <c r="C13" i="122"/>
  <c r="B14" i="122"/>
  <c r="D16" i="122"/>
  <c r="C17" i="122"/>
  <c r="C25" i="122"/>
  <c r="K8" i="119"/>
  <c r="K12" i="119"/>
  <c r="K16" i="119"/>
  <c r="P9" i="121"/>
  <c r="G26" i="121"/>
  <c r="D15" i="122"/>
  <c r="D23" i="122"/>
  <c r="I8" i="121"/>
  <c r="G23" i="121"/>
  <c r="G27" i="121"/>
  <c r="G17" i="64" s="1"/>
  <c r="D7" i="122"/>
  <c r="C8" i="122"/>
  <c r="D11" i="122"/>
  <c r="D13" i="122"/>
  <c r="C14" i="122"/>
  <c r="D17" i="122"/>
  <c r="K6" i="119"/>
  <c r="K10" i="119"/>
  <c r="K14" i="119"/>
  <c r="K9" i="119"/>
  <c r="K13" i="119"/>
  <c r="K17" i="119"/>
  <c r="J28" i="114" l="1"/>
  <c r="F7" i="202"/>
  <c r="D7" i="202"/>
  <c r="E7" i="202"/>
  <c r="G7" i="202"/>
  <c r="C7" i="202"/>
  <c r="C30" i="64"/>
  <c r="G30" i="64" s="1"/>
  <c r="J30" i="64" s="1"/>
  <c r="P10" i="150"/>
  <c r="G17" i="110"/>
  <c r="O8" i="122"/>
  <c r="O22" i="122" s="1"/>
  <c r="R19" i="134"/>
  <c r="R22" i="134"/>
  <c r="R23" i="134"/>
  <c r="O23" i="122"/>
  <c r="H7" i="202" l="1"/>
  <c r="G33" i="202" l="1"/>
  <c r="F33" i="202" l="1"/>
  <c r="D33" i="202"/>
  <c r="E33" i="202"/>
  <c r="C33" i="202"/>
  <c r="H33" i="202" l="1"/>
</calcChain>
</file>

<file path=xl/sharedStrings.xml><?xml version="1.0" encoding="utf-8"?>
<sst xmlns="http://schemas.openxmlformats.org/spreadsheetml/2006/main" count="1633" uniqueCount="560">
  <si>
    <t>Jihočeský kraj</t>
  </si>
  <si>
    <t>rok</t>
  </si>
  <si>
    <t>kategorie</t>
  </si>
  <si>
    <t>MWh</t>
  </si>
  <si>
    <t>VO</t>
  </si>
  <si>
    <t>SO</t>
  </si>
  <si>
    <t>MO</t>
  </si>
  <si>
    <t>DOM</t>
  </si>
  <si>
    <t>Celkem</t>
  </si>
  <si>
    <t>Jihomoravský kraj</t>
  </si>
  <si>
    <t>Karlovarský kraj</t>
  </si>
  <si>
    <t>Královéhradecký kraj</t>
  </si>
  <si>
    <t>Liberecký kraj</t>
  </si>
  <si>
    <t>Moravskoslezský kraj</t>
  </si>
  <si>
    <t>Plzeňský kraj</t>
  </si>
  <si>
    <t>Středočeský kraj</t>
  </si>
  <si>
    <t>Kraj Vysočina</t>
  </si>
  <si>
    <t>Zlínský kraj</t>
  </si>
  <si>
    <t>Česká republika</t>
  </si>
  <si>
    <t>Celkem ČR</t>
  </si>
  <si>
    <t>Pražská plynárenská Distribuce, a.s.</t>
  </si>
  <si>
    <t>E.ON Distribuce, a.s.</t>
  </si>
  <si>
    <t>průměr</t>
  </si>
  <si>
    <t>odchylka</t>
  </si>
  <si>
    <t>normál</t>
  </si>
  <si>
    <t>°C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</si>
  <si>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</si>
  <si>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</si>
  <si>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</si>
  <si>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</si>
  <si>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</si>
  <si>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</si>
  <si>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</si>
  <si>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</si>
  <si>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</si>
  <si>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</si>
  <si>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</si>
  <si>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</si>
  <si>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celkem</t>
  </si>
  <si>
    <t>PP Distribuce</t>
  </si>
  <si>
    <t>E.ON Distribuce</t>
  </si>
  <si>
    <t>NET4GAS, s.r.o.</t>
  </si>
  <si>
    <t>spotřeba</t>
  </si>
  <si>
    <t>teplota</t>
  </si>
  <si>
    <t>Obsah</t>
  </si>
  <si>
    <t>VTL</t>
  </si>
  <si>
    <t>STL</t>
  </si>
  <si>
    <t>NTL</t>
  </si>
  <si>
    <t>meziroční změna</t>
  </si>
  <si>
    <t>GWh</t>
  </si>
  <si>
    <t>%</t>
  </si>
  <si>
    <t>při 0°C</t>
  </si>
  <si>
    <t>při -12°C</t>
  </si>
  <si>
    <t>při teplotě</t>
  </si>
  <si>
    <t>X</t>
  </si>
  <si>
    <t>Provozovatel přepravní soustavy (PPS)</t>
  </si>
  <si>
    <t xml:space="preserve">°C  </t>
  </si>
  <si>
    <t>Spotřeba plynu 
v ČR</t>
  </si>
  <si>
    <t>období</t>
  </si>
  <si>
    <t>Domácnosti (kategorie zákazníků)</t>
  </si>
  <si>
    <t>DS</t>
  </si>
  <si>
    <t>Distribuční soustava</t>
  </si>
  <si>
    <t>HPS</t>
  </si>
  <si>
    <t>Hraniční předávací stanice</t>
  </si>
  <si>
    <t>KS</t>
  </si>
  <si>
    <t>Kompresní stanice</t>
  </si>
  <si>
    <t>LDS</t>
  </si>
  <si>
    <t>Lokální distribuční soustava</t>
  </si>
  <si>
    <t>Maloodběratelé (kategorie zákazníků)</t>
  </si>
  <si>
    <t>OP</t>
  </si>
  <si>
    <t>PPL</t>
  </si>
  <si>
    <t>Přeshraniční plynovod</t>
  </si>
  <si>
    <t>PS</t>
  </si>
  <si>
    <t>Přepravní soustava</t>
  </si>
  <si>
    <t>RDS</t>
  </si>
  <si>
    <t>Regionální distribuční soustava</t>
  </si>
  <si>
    <t>Střední odběratelé (kategorie zákazníků)</t>
  </si>
  <si>
    <t>Velkoodběratelé (kategorie zákazníků)</t>
  </si>
  <si>
    <t>VP</t>
  </si>
  <si>
    <t>Výroba plynu</t>
  </si>
  <si>
    <t>VS</t>
  </si>
  <si>
    <t>Vlastní spotřeba výrobců plynu</t>
  </si>
  <si>
    <t>ZP</t>
  </si>
  <si>
    <t>Zásobník plynu</t>
  </si>
  <si>
    <t>Ostatní společnosti</t>
  </si>
  <si>
    <t>KHO</t>
  </si>
  <si>
    <t>Kontrolní hodinový odečet</t>
  </si>
  <si>
    <t>±1,0°C</t>
  </si>
  <si>
    <t>do ČR</t>
  </si>
  <si>
    <t>z ČR</t>
  </si>
  <si>
    <t>přes HPS</t>
  </si>
  <si>
    <t>přes PPL</t>
  </si>
  <si>
    <t>ze ZP</t>
  </si>
  <si>
    <t>do ZP</t>
  </si>
  <si>
    <t>z VP do DS</t>
  </si>
  <si>
    <t>připojena k RDS</t>
  </si>
  <si>
    <t>připojena k LDS</t>
  </si>
  <si>
    <t>ostatní plyn</t>
  </si>
  <si>
    <t>celkem ČR</t>
  </si>
  <si>
    <t>Tok plynu do/z
 plynárenské soustavy ČR</t>
  </si>
  <si>
    <t>Tok plynu ze/do zásobníků plynu, 
které náleží do plynárenské soustavy ČR</t>
  </si>
  <si>
    <t>Hodina</t>
  </si>
  <si>
    <t>Ostatní 
společnosti</t>
  </si>
  <si>
    <t>MWh/den</t>
  </si>
  <si>
    <t>Výroba plynu
 v ČR</t>
  </si>
  <si>
    <t>meziroční změna spotřeby
%</t>
  </si>
  <si>
    <t>Podíl</t>
  </si>
  <si>
    <t>Ostatní společnosti *</t>
  </si>
  <si>
    <t>maximum</t>
  </si>
  <si>
    <t>minimum</t>
  </si>
  <si>
    <t xml:space="preserve">Olomoucký kraj </t>
  </si>
  <si>
    <t xml:space="preserve">Pardubický kraj </t>
  </si>
  <si>
    <t xml:space="preserve">Ústecký kraj </t>
  </si>
  <si>
    <t>Tok plynu ze 
zásobníku plynu, které náleží do plynárenské soustavy ČR</t>
  </si>
  <si>
    <t>Tok plynu do 
zásobníku plynu, které náleží do plynárenské soustavy ČR</t>
  </si>
  <si>
    <t>Tok plynu v 
regionální distribuční soustavě
(RDS)</t>
  </si>
  <si>
    <t>Provozovatel přepravní soustavy</t>
  </si>
  <si>
    <t>PPS</t>
  </si>
  <si>
    <t>PDS</t>
  </si>
  <si>
    <t>Provozovatelé distribučních soustav</t>
  </si>
  <si>
    <t>Ostatní plyn (zahrnuje vlastní spotřebu, ztráty a změnu akumulace na distribučních soustavách)</t>
  </si>
  <si>
    <t>Středotlaký plynovod (od 5 kPa do 0,4 MPa)</t>
  </si>
  <si>
    <t>Nízkotlaký plynovod (do 5 kPa)</t>
  </si>
  <si>
    <t>I. čtvrtletí</t>
  </si>
  <si>
    <t>II. čtvrtletí</t>
  </si>
  <si>
    <t>III. čtvrtletí</t>
  </si>
  <si>
    <t>IV. čtvrtletí</t>
  </si>
  <si>
    <t>I. pololetí</t>
  </si>
  <si>
    <t>II. pololetí</t>
  </si>
  <si>
    <t>odchylka
od normálu</t>
  </si>
  <si>
    <t>Podíl spotřeb v jednotlivých obdobích roku 
na celkové roční spotřebě plynu
%</t>
  </si>
  <si>
    <t>topné období</t>
  </si>
  <si>
    <t>:1</t>
  </si>
  <si>
    <t>Teplota ČR</t>
  </si>
  <si>
    <t>Tok plynu do/z plynárenské soustavy ČR</t>
  </si>
  <si>
    <t>saldo 
do/z ČR</t>
  </si>
  <si>
    <t>Tok plynu ze/do zásobníků plynu, které náleží do plynárenské soustavy ČR</t>
  </si>
  <si>
    <t>MND GS</t>
  </si>
  <si>
    <t>saldo 
ze/do ZP</t>
  </si>
  <si>
    <t>stav zásob v ZP celkem</t>
  </si>
  <si>
    <t>Spotřeba plynu
v ČR</t>
  </si>
  <si>
    <t>spotřeba 
v RDS</t>
  </si>
  <si>
    <t>spotřeba v LDS, která není v RDS</t>
  </si>
  <si>
    <t>MWh/rok</t>
  </si>
  <si>
    <t>Výroba plynu v ČR</t>
  </si>
  <si>
    <t xml:space="preserve">VTL </t>
  </si>
  <si>
    <t xml:space="preserve">STL </t>
  </si>
  <si>
    <t xml:space="preserve">NTL </t>
  </si>
  <si>
    <t>Vysokotlaký plynovod (od 0,4 MPa)</t>
  </si>
  <si>
    <t>Podíl jednotlivých krajů 
na celkové spotřebě zákazníků v ČR</t>
  </si>
  <si>
    <t>Podíl jednotlivých krajů 
na celkovém počtu zákazníků v ČR</t>
  </si>
  <si>
    <t>MWh/hod</t>
  </si>
  <si>
    <t xml:space="preserve">Vlastní spotřeba (VS)
 výrobců plynu </t>
  </si>
  <si>
    <t>hraniční předávací stanice (HPS)</t>
  </si>
  <si>
    <t>kompresní stanice (KS)</t>
  </si>
  <si>
    <t>tranzitní soustava</t>
  </si>
  <si>
    <t>vnitrostátní přepravní soustava</t>
  </si>
  <si>
    <t>ložiskové zásobníky</t>
  </si>
  <si>
    <t>kavernové zásobníky</t>
  </si>
  <si>
    <t>aquiferové zásobníky</t>
  </si>
  <si>
    <t>Green Gas</t>
  </si>
  <si>
    <t>Společnost Green Gas DPB, a.s. - provozovatel lokální distribuční soustavy</t>
  </si>
  <si>
    <t>Společnost MND Gas Storage a.s. - provozovatel zásobníku plynu</t>
  </si>
  <si>
    <t>NET4GAS</t>
  </si>
  <si>
    <t>Společnost NET4GAS, s.r.o. - provozovatel přepravní plynárenské soustavy</t>
  </si>
  <si>
    <t>Společnost Pražská plynárenská Distribuce, a.s. - provozovatel regionální distribuční soustavy</t>
  </si>
  <si>
    <t>Společnost E.ON Distribuce, a.s. - provozovatel regionální distribuční soustavy</t>
  </si>
  <si>
    <t>Normál</t>
  </si>
  <si>
    <t>Odchylka</t>
  </si>
  <si>
    <t>Odchylka průměrné teploty od dlouhodobého teplotního normálu</t>
  </si>
  <si>
    <t>Zákazníci</t>
  </si>
  <si>
    <t>Spotřeba plynu zákazníků ve všech kategoriích odběru</t>
  </si>
  <si>
    <t>zákazníci</t>
  </si>
  <si>
    <t xml:space="preserve"> PP Distribuce</t>
  </si>
  <si>
    <t xml:space="preserve"> E.ON Distribuce</t>
  </si>
  <si>
    <t xml:space="preserve"> Ostatní společnosti</t>
  </si>
  <si>
    <t xml:space="preserve"> Celkem ČR</t>
  </si>
  <si>
    <t xml:space="preserve"> Jihočeský</t>
  </si>
  <si>
    <t xml:space="preserve"> Jihomoravský</t>
  </si>
  <si>
    <t xml:space="preserve"> Karlovarský</t>
  </si>
  <si>
    <t xml:space="preserve"> Liberecký</t>
  </si>
  <si>
    <t xml:space="preserve"> Moravskoslezský</t>
  </si>
  <si>
    <t xml:space="preserve"> Olomoucký</t>
  </si>
  <si>
    <t xml:space="preserve"> Pardubický</t>
  </si>
  <si>
    <t xml:space="preserve"> Plzeňský</t>
  </si>
  <si>
    <t xml:space="preserve"> Praha</t>
  </si>
  <si>
    <t xml:space="preserve"> Středočeský</t>
  </si>
  <si>
    <t xml:space="preserve"> Ústecký</t>
  </si>
  <si>
    <t xml:space="preserve"> Vysočina</t>
  </si>
  <si>
    <t xml:space="preserve"> Zlínský</t>
  </si>
  <si>
    <t xml:space="preserve"> Celkem</t>
  </si>
  <si>
    <t>zákazníci připojeni přímo k PS</t>
  </si>
  <si>
    <t>Rozdíl</t>
  </si>
  <si>
    <t>MND Gas Storage a.s.</t>
  </si>
  <si>
    <t>SPP Storage, s.r.o.</t>
  </si>
  <si>
    <t>napojení zásobníků k přepravní soustavě</t>
  </si>
  <si>
    <t>výroba plynu (VS)</t>
  </si>
  <si>
    <t>ČHMÚ</t>
  </si>
  <si>
    <t>Český hydrometeorologický ústav</t>
  </si>
  <si>
    <t>Podíl měsíčních skutečných spotřeb
na celkové roční spotřebě plynu</t>
  </si>
  <si>
    <t>Přepočet</t>
  </si>
  <si>
    <t>Přepočtená spotřeba zemního plynu na teplotní podmínky dlouhodobého teplotního normálu stanoveného ČHMÚ</t>
  </si>
  <si>
    <t>Skutečnost</t>
  </si>
  <si>
    <t>Skutečně naměřená spotřeba zemního plynu</t>
  </si>
  <si>
    <t>meziroční
odchylka</t>
  </si>
  <si>
    <t>Maximální denní spotřeba plynu</t>
  </si>
  <si>
    <t>Minimální denní spotřeba plynu</t>
  </si>
  <si>
    <t>poměr mezi 
max. a min. 
spotřebou plynu</t>
  </si>
  <si>
    <t>Maximální spotřeba plynu</t>
  </si>
  <si>
    <t>Minimální spotřeba plynu</t>
  </si>
  <si>
    <t>Průměrná spotřeba plynu</t>
  </si>
  <si>
    <t>GasNet, s.r.o.</t>
  </si>
  <si>
    <t>innogy GS</t>
  </si>
  <si>
    <t>GasNet</t>
  </si>
  <si>
    <t>Moravia GS</t>
  </si>
  <si>
    <t>Moravia Gas Storage a.s.</t>
  </si>
  <si>
    <t>innogy Gas Storage, s.r.o.</t>
  </si>
  <si>
    <t>na konci předchozího roku</t>
  </si>
  <si>
    <t>na konci sledovaného roku</t>
  </si>
  <si>
    <t>Německo</t>
  </si>
  <si>
    <t>Slovensko</t>
  </si>
  <si>
    <t>Polsko</t>
  </si>
  <si>
    <t>Rakousko</t>
  </si>
  <si>
    <t>Saldo do/z ČR</t>
  </si>
  <si>
    <t xml:space="preserve"> GasNet</t>
  </si>
  <si>
    <t>Hlavní město Praha</t>
  </si>
  <si>
    <t xml:space="preserve"> Královéhradecký</t>
  </si>
  <si>
    <t>Společnost Moravia Gas Storage a.s. - provozovatel zásobníku plynu</t>
  </si>
  <si>
    <t>Aktuální DTG</t>
  </si>
  <si>
    <t>Dlouhodobý DTG</t>
  </si>
  <si>
    <t>Denní modelová spotřeba</t>
  </si>
  <si>
    <t>Maximální dosažený denní teplotní gradient v ČR v posledních 10 letech</t>
  </si>
  <si>
    <t>CNG</t>
  </si>
  <si>
    <t>Podíl kategorie odběru na celkové spotřebě ČR</t>
  </si>
  <si>
    <t>Počet zákazníků ke konci období</t>
  </si>
  <si>
    <t>Meziroční změna celkové spotřeby</t>
  </si>
  <si>
    <t>Celková spotřeba</t>
  </si>
  <si>
    <t>Průměrná spotřeba na jednoho zákazníka</t>
  </si>
  <si>
    <t>bez přípojek</t>
  </si>
  <si>
    <t>včetně přípojek</t>
  </si>
  <si>
    <t>Provozovatelé regionálních distribučních soustav (RDS)</t>
  </si>
  <si>
    <t>Provozovatelé lokálních distribučních soustav (LDS)</t>
  </si>
  <si>
    <t>RDS + LDS + PPS</t>
  </si>
  <si>
    <t>Všechny délky uvedeny v m</t>
  </si>
  <si>
    <t>přípojky</t>
  </si>
  <si>
    <t>RDS + PPS</t>
  </si>
  <si>
    <t>RDS + LDS</t>
  </si>
  <si>
    <t>DTG</t>
  </si>
  <si>
    <t>Denní teplotní gradient (změna spotřeby plynu při jednotkové změně teploty)</t>
  </si>
  <si>
    <t>Bilanční rozdíl 
v přepravní soustavě</t>
  </si>
  <si>
    <t>Compressed Natural Gas (stlačený zemní plyn)</t>
  </si>
  <si>
    <t xml:space="preserve">Společnost GasNet, s.r.o. - provozovatel regionální distribuční soustavy </t>
  </si>
  <si>
    <t>Společnost innogy Gas Storage, s.r.o. - provozovatel zásobníků plynu</t>
  </si>
  <si>
    <t>Maximum</t>
  </si>
  <si>
    <t>Minimum</t>
  </si>
  <si>
    <t>OP+VS+PKS</t>
  </si>
  <si>
    <t>Počet zákazníků podle kategorie VO v posledních 10 letech</t>
  </si>
  <si>
    <t>Počet zákazníků v posledních 10 letech</t>
  </si>
  <si>
    <t>Průměrná teplota ovzduší</t>
  </si>
  <si>
    <t>Celková dodávka</t>
  </si>
  <si>
    <t>Spotřeba zemního plynu VO</t>
  </si>
  <si>
    <t>Spotřeba zemního plynu SO</t>
  </si>
  <si>
    <t>Počet zákazníků podle kategorie SO v posledních 10 letech</t>
  </si>
  <si>
    <t>Spotřeba zemního plynu MO</t>
  </si>
  <si>
    <t>Počet zákazníků podle kategorie MO v posledních 10 letech</t>
  </si>
  <si>
    <t>Spotřeba zemního plynu DOM</t>
  </si>
  <si>
    <t>Počet zákazníků podle kategorie DOM v posledních 10 letech</t>
  </si>
  <si>
    <t>Podíl CNG na celkové spotřebě ČR</t>
  </si>
  <si>
    <t>Počet stanic CNG</t>
  </si>
  <si>
    <t>Průměrná dodávka do jedné stanice CNG</t>
  </si>
  <si>
    <t>Dodávka do CNG stanic</t>
  </si>
  <si>
    <t>Počet stanic CNG v posledních 10 letech</t>
  </si>
  <si>
    <t>Meziroční změna dodávek do CNG stanic</t>
  </si>
  <si>
    <t>Meziroční změna spotřeb na výrobu elektřiny</t>
  </si>
  <si>
    <t>Spotřeba zemního plynu celkem</t>
  </si>
  <si>
    <t>Počet výroben v posledních 10 letech</t>
  </si>
  <si>
    <t>Výroba elektřiny</t>
  </si>
  <si>
    <t>Počet 
výroben</t>
  </si>
  <si>
    <t>PPE Počerady 2</t>
  </si>
  <si>
    <t>PPE</t>
  </si>
  <si>
    <t>Paroplynová elektrárna</t>
  </si>
  <si>
    <t>Poznámka: Všechny údaje o spotřebě zemního plynu na výrobu elektřiny jsou již uvedeny v jednotlivých kategoriích odběru. PPE Počerady 2 byla uvedena do plného provozu v červenci roku 2013.</t>
  </si>
  <si>
    <t>VEL</t>
  </si>
  <si>
    <t>Spotřeba zemního plynu v ČR</t>
  </si>
  <si>
    <t>Nejvyšší dosažený stav provozních zásob</t>
  </si>
  <si>
    <t>Saldo
ze/do ZP</t>
  </si>
  <si>
    <t>Celková výroba plynu 
včetně ztrát a vlastní spotřeby plynu</t>
  </si>
  <si>
    <t>Období</t>
  </si>
  <si>
    <t>Počet jednotlivých zásobníků plynu pro potřeby ČR</t>
  </si>
  <si>
    <t>Stav provozních zásob 
k datu 31. 12.</t>
  </si>
  <si>
    <t>Počet výroben plynu
 v ČR</t>
  </si>
  <si>
    <t>Dodávka plynu 
z výrobny 
do distribuční soustavy</t>
  </si>
  <si>
    <t>Dodávka plynu 
z výrobny 
 zákazníkům připojených přímo na výrobnu plynu</t>
  </si>
  <si>
    <t>Velkoodběratelé</t>
  </si>
  <si>
    <t>Střední odběratelé</t>
  </si>
  <si>
    <t>Maloodběratelé</t>
  </si>
  <si>
    <t>Domácnosti</t>
  </si>
  <si>
    <t xml:space="preserve"> OP+VS+PKS</t>
  </si>
  <si>
    <t xml:space="preserve"> Hlavní město Praha</t>
  </si>
  <si>
    <t>Počet zákazníků</t>
  </si>
  <si>
    <t>Spotřeba zemního plynu podle krajů v ČR v posledních 10 letech (GWh)</t>
  </si>
  <si>
    <t>Celková spotřeba zemního plynu v ČR s rozdělením na jednotlivé kraje v posledních 10 letech (GWh)</t>
  </si>
  <si>
    <t>Stanice CNG</t>
  </si>
  <si>
    <t>Výroba plynu
 v ČR
(celkem 
včetně VS)</t>
  </si>
  <si>
    <t>PKS</t>
  </si>
  <si>
    <t>Plyn pro pohon kompresních stanic na přepravní soustavě</t>
  </si>
  <si>
    <t>Plyn pro pohon KS</t>
  </si>
  <si>
    <t>Toky plynu v plynárenské soustavě ČR</t>
  </si>
  <si>
    <t>Přepravní soustava a zásobníky plynu ČR</t>
  </si>
  <si>
    <t>Kompresní stanice (KS)</t>
  </si>
  <si>
    <t>Tok plynu v přepravní soustavě
(PS)</t>
  </si>
  <si>
    <t>Předávací stanice</t>
  </si>
  <si>
    <t>Tok plynu z plynárenské 
soustavy ČR přes PPL</t>
  </si>
  <si>
    <t>Tok plynu do plynárenské 
soustavy ČR přes PPL</t>
  </si>
  <si>
    <t>Spotřeba zákazníků připojených k LDS, která není napojena na RDS</t>
  </si>
  <si>
    <t>Spotřeba zákazníků připojených přímo k PS</t>
  </si>
  <si>
    <t>Tok plynu v lokální distribuční soustavě (LDS)</t>
  </si>
  <si>
    <t>Hraniční předávací stanice (HPS)</t>
  </si>
  <si>
    <t>Výroba plynu v ČR (VP)</t>
  </si>
  <si>
    <t>Přeshraniční plynovod (PPL)</t>
  </si>
  <si>
    <t>Spotřeba plynu v ČR</t>
  </si>
  <si>
    <t>svítiplyn</t>
  </si>
  <si>
    <t>zemní plyn</t>
  </si>
  <si>
    <t>*</t>
  </si>
  <si>
    <t>* Poslední dodávky svítiplynu v ČR byly ukončeny v červnu 1996</t>
  </si>
  <si>
    <t>Maximální denní spotřeba</t>
  </si>
  <si>
    <t>Skutečná roční spotřeba</t>
  </si>
  <si>
    <t xml:space="preserve">             °C</t>
  </si>
  <si>
    <t>Teplota ovzduší podle krajů v ČR v posledních 10 letech (°C)</t>
  </si>
  <si>
    <t>NET4GAS, s.r.o., všechny LDS, výrobci plynu</t>
  </si>
  <si>
    <t>Dlouhodobý teplotní normál vytvořený pro plynárenství ČHMÚ</t>
  </si>
  <si>
    <t>všechny plyny</t>
  </si>
  <si>
    <t>druh plynu</t>
  </si>
  <si>
    <t>koksárenský plyn</t>
  </si>
  <si>
    <t>degazační plyn</t>
  </si>
  <si>
    <t>generátorový plyn</t>
  </si>
  <si>
    <t>skládkový plyn</t>
  </si>
  <si>
    <t>biometan</t>
  </si>
  <si>
    <t>propan, butan a jejich směsi</t>
  </si>
  <si>
    <t>Dodávka plynu z výrobny 
do distribuční soustavy</t>
  </si>
  <si>
    <t>Dodávka plynu z výrobny 
 zákazníkům připojených přímo na výrobnu plynu</t>
  </si>
  <si>
    <t>Vlastní spotřeba 
výrobců plynu</t>
  </si>
  <si>
    <t>Poznámka:</t>
  </si>
  <si>
    <t>Podíly ročních toků plynu do ČR na největším toku plynu (rok 2013) za posledních deset let</t>
  </si>
  <si>
    <t>Maximální množství provozních zásob</t>
  </si>
  <si>
    <t>Podíl dosaženého stavu zásob na maximálním množství provozních zásob</t>
  </si>
  <si>
    <t>Maximální denní výkon těžby plynu</t>
  </si>
  <si>
    <t>Provozovatelé zásobníku plynu</t>
  </si>
  <si>
    <t xml:space="preserve">Nejvyšší dosažená denní těžba plynu </t>
  </si>
  <si>
    <t>Tok plynu ze/do zásobníků plynu</t>
  </si>
  <si>
    <t>Podíl dosažené denní těžby na maximálním výkonu těžby plynu</t>
  </si>
  <si>
    <t>Poznámka: Případné rozdíly ve stavech zásob vůči těžbě a vtláčení zásobníků plynu způsobují geologické ztráty, technologická spotřeba, převod plynu do podušky nebo navýšení skladovacích zásob u jednotlivých zásobníků plynu.</t>
  </si>
  <si>
    <t>Podíly provozovatelů zásobníku plynu na nejvyšším dosaženém stavu provozních zásob</t>
  </si>
  <si>
    <t>Podíly provozovatelů zásobníku plynu na nejvyšší denní těžbě plynu</t>
  </si>
  <si>
    <t>Ostatní</t>
  </si>
  <si>
    <t>Množství plynu distribuovaného přes lokální distribuční soustavy v ČR</t>
  </si>
  <si>
    <t>LDS celkem</t>
  </si>
  <si>
    <t>LNG</t>
  </si>
  <si>
    <t>Liquefied Natural Gas (zkapalněný zemní plyn )</t>
  </si>
  <si>
    <t>Pardubický kraj</t>
  </si>
  <si>
    <t>Ústecký kraj</t>
  </si>
  <si>
    <t>Olomoucký kraj</t>
  </si>
  <si>
    <t>spotřeba v RDS</t>
  </si>
  <si>
    <t>Délky plynovodů k 31. 12. daného roku</t>
  </si>
  <si>
    <t>Distribuované množství</t>
  </si>
  <si>
    <t>Počet odběrných míst</t>
  </si>
  <si>
    <t>kategorie a pásma (MWh)</t>
  </si>
  <si>
    <t>odběr z dálkovodu</t>
  </si>
  <si>
    <t>z místní sítě</t>
  </si>
  <si>
    <t>0 - 1,89</t>
  </si>
  <si>
    <t>1,89 - 7,56</t>
  </si>
  <si>
    <t>7,56 - 15</t>
  </si>
  <si>
    <t>15 - 25</t>
  </si>
  <si>
    <t>25 - 45</t>
  </si>
  <si>
    <t>45 - 63</t>
  </si>
  <si>
    <t>63 - 630</t>
  </si>
  <si>
    <t>VO+SO - distribuované množství (MWh)</t>
  </si>
  <si>
    <t>MO - distribuované množství (MWh)</t>
  </si>
  <si>
    <t>DOM - distribuované množství (MWh)</t>
  </si>
  <si>
    <t>VO+SO / MO+DOM - distribuované množství (MWh)</t>
  </si>
  <si>
    <t>Podnikatelé</t>
  </si>
  <si>
    <t>POD</t>
  </si>
  <si>
    <t>Spotřeba plynu (MWh)</t>
  </si>
  <si>
    <t>Podíl (%)</t>
  </si>
  <si>
    <t>Podíl spotřeb na VEL na celkové spotřebě ČR</t>
  </si>
  <si>
    <t>Nejvyšší dosažený stav provozních zásob v letech 2010 až 2019</t>
  </si>
  <si>
    <t>Poznámka: Případné rozdíly ve stavech zásob vůči těžbě a vtláčení zásobníků plynu způsobují geologické ztráty, technologická spotřeba, převod plynu do podušky nebo navýšení skladovacích zásob u jednotlivých zásobníků plynu. Společnost Moravia Gas Storage a.s. uvedla ZP Dambořice do provozu 1. července 2016.</t>
  </si>
  <si>
    <t>Celková výroba plynu včetně ztrát a vlastní spotřeby plynu v průběhu roku 2019</t>
  </si>
  <si>
    <t>Celková výroba plynu včetně ztrát a vlastní spotřeby plynu v letech 2010 - 2019</t>
  </si>
  <si>
    <t>průměr
2018</t>
  </si>
  <si>
    <t>odchylka
od r. 2018</t>
  </si>
  <si>
    <t>2010 - 2019</t>
  </si>
  <si>
    <t>KHO - 23. 1. 2019</t>
  </si>
  <si>
    <t>Poznámka: Hodinové toky plynu do/z plynárenské soustavy a zásobníků plynu nejsou k dispozici a jsou uvedeny průměrnou hodnotou.</t>
  </si>
  <si>
    <t>Suma</t>
  </si>
  <si>
    <t>Maximální hodinová spotřeba v den KHO 2010 - 2019</t>
  </si>
  <si>
    <t>Průběh hodinových spotřeb v den KHO 2010 - 2019</t>
  </si>
  <si>
    <t>Tok plynu ze zásobníků plynu pro ČR</t>
  </si>
  <si>
    <t>Podíl spotřeby podle plynárenských společností v roce 2019</t>
  </si>
  <si>
    <t>Spotřeba plynu podle plynárenských společností v roce 2019</t>
  </si>
  <si>
    <t>Teplota ovzduší v roce 2019</t>
  </si>
  <si>
    <t>Průměrná roční teplota ovzduší v roce 2019</t>
  </si>
  <si>
    <t>Délky plynovodů k 31. 12. 2019</t>
  </si>
  <si>
    <t>spotřeba plynu v roce 2019</t>
  </si>
  <si>
    <t>Spotřeba zemního plynu podle krajů v ČR v roce 2019 (GWh)</t>
  </si>
  <si>
    <t>Teplota ovzduší podle krajů v ČR v roce 2019 (°C)</t>
  </si>
  <si>
    <t>1950 - 2019</t>
  </si>
  <si>
    <t>VO+SO</t>
  </si>
  <si>
    <t>MO+DOM</t>
  </si>
  <si>
    <t xml:space="preserve">V letech 1981 - 2004 byla sledována sloučeně kategorie velkoodběru a středního odběru, stejně tak kategorie maloodběru a domácností. </t>
  </si>
  <si>
    <t>V letech 1950 - 1980 byl ostatní plyn, který zahrnuje vlastní spotřebu, ztráty a změnu akumulace na distribučních soustavách započítáván do kategorie velkoodběru.</t>
  </si>
  <si>
    <t>Dodávky zemního plynu do CNG stanic a spotřeby zemního plynu na výrobu elektřiny jsou uvedeny do příslušných kategorií odběru.</t>
  </si>
  <si>
    <t>Podíl čtvrtletních skutečných spotřeb 
na celkové roční spotřebě plynu v roce 2019</t>
  </si>
  <si>
    <t>Podíl skutečné spotřeby v topném období
na celkové roční spotřebě plynu v roce 2019</t>
  </si>
  <si>
    <t>x</t>
  </si>
  <si>
    <t>Topné období</t>
  </si>
  <si>
    <t>1. a 4. čtvrtletí roku</t>
  </si>
  <si>
    <t>Poznámka: V roce 2019 byla ukončena licence jednoho výrobce koksárenského plynu, který těžil plyn výhradně pro vlastní spotřebu.</t>
  </si>
  <si>
    <t>Meziroční porovnání celkové výroby všech plynů včetně ztrát a vlastní spotřeby plynu</t>
  </si>
  <si>
    <t>Poznámka: Nárůst počtu zákazníků v roce 2017 byl způsoben přičtením zákazníků z LDS, které se sledují od 1. 1. 2017.</t>
  </si>
  <si>
    <t>Podíl zdrojů plynu na celkovém dni KHO 2010 - 2019</t>
  </si>
  <si>
    <t>Délky plynovodů v letech 2010 až 2019 (bez přípojek)</t>
  </si>
  <si>
    <t>Průměrná teplota ovzduší v ČR v letech 1990 až 2019 (°C)</t>
  </si>
  <si>
    <r>
      <t>Souhrnné množství plynu v 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/den</t>
    </r>
  </si>
  <si>
    <r>
      <t>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/rok</t>
    </r>
  </si>
  <si>
    <t>3. Plynárenská soustava</t>
  </si>
  <si>
    <r>
      <t>mil. m</t>
    </r>
    <r>
      <rPr>
        <vertAlign val="superscript"/>
        <sz val="8"/>
        <rFont val="Calibri"/>
        <family val="2"/>
        <charset val="238"/>
        <scheme val="minor"/>
      </rPr>
      <t>3</t>
    </r>
  </si>
  <si>
    <t>4. Zásobníky plynu</t>
  </si>
  <si>
    <t>2019</t>
  </si>
  <si>
    <r>
      <t>tis. m</t>
    </r>
    <r>
      <rPr>
        <vertAlign val="superscript"/>
        <sz val="8"/>
        <rFont val="Calibri"/>
        <family val="2"/>
        <charset val="238"/>
        <scheme val="minor"/>
      </rPr>
      <t xml:space="preserve">3 </t>
    </r>
  </si>
  <si>
    <t>6. Spotřeba zemního plynu</t>
  </si>
  <si>
    <t>Druh plynu</t>
  </si>
  <si>
    <r>
      <rPr>
        <sz val="8"/>
        <color theme="1"/>
        <rFont val="Calibri"/>
        <family val="2"/>
        <charset val="238"/>
        <scheme val="minor"/>
      </rPr>
      <t>průměr</t>
    </r>
    <r>
      <rPr>
        <b/>
        <sz val="8"/>
        <color theme="1"/>
        <rFont val="Calibri"/>
        <family val="2"/>
        <charset val="238"/>
        <scheme val="minor"/>
      </rPr>
      <t xml:space="preserve">
2019</t>
    </r>
  </si>
  <si>
    <r>
      <rPr>
        <sz val="8"/>
        <color theme="1"/>
        <rFont val="Calibri"/>
        <family val="2"/>
        <charset val="238"/>
        <scheme val="minor"/>
      </rPr>
      <t>max.</t>
    </r>
    <r>
      <rPr>
        <b/>
        <sz val="8"/>
        <color theme="1"/>
        <rFont val="Calibri"/>
        <family val="2"/>
        <charset val="238"/>
        <scheme val="minor"/>
      </rPr>
      <t xml:space="preserve">
2019</t>
    </r>
  </si>
  <si>
    <r>
      <rPr>
        <sz val="8"/>
        <color theme="1"/>
        <rFont val="Calibri"/>
        <family val="2"/>
        <charset val="238"/>
        <scheme val="minor"/>
      </rPr>
      <t>min.</t>
    </r>
    <r>
      <rPr>
        <b/>
        <sz val="8"/>
        <color theme="1"/>
        <rFont val="Calibri"/>
        <family val="2"/>
        <charset val="238"/>
        <scheme val="minor"/>
      </rPr>
      <t xml:space="preserve">
2019</t>
    </r>
  </si>
  <si>
    <t>Teplota uvedena ve °C</t>
  </si>
  <si>
    <t>Rozdíl 
přepočet - skutečnost</t>
  </si>
  <si>
    <t>Teplota ovzduší v ČR</t>
  </si>
  <si>
    <t>7. Kontrolní hodinový odečet</t>
  </si>
  <si>
    <r>
      <t>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/hod</t>
    </r>
  </si>
  <si>
    <r>
      <t>Průběh  hodinových spotřeb plynu v ČR (tis. m</t>
    </r>
    <r>
      <rPr>
        <vertAlign val="superscript"/>
        <sz val="8"/>
        <color theme="1"/>
        <rFont val="Calibri"/>
        <family val="2"/>
        <charset val="238"/>
        <scheme val="minor"/>
      </rPr>
      <t>3</t>
    </r>
    <r>
      <rPr>
        <sz val="8"/>
        <color theme="1"/>
        <rFont val="Calibri"/>
        <family val="2"/>
        <charset val="238"/>
        <scheme val="minor"/>
      </rPr>
      <t>/hod)</t>
    </r>
  </si>
  <si>
    <r>
      <t>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/den</t>
    </r>
  </si>
  <si>
    <r>
      <t>Souhrnné množství plynu v 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/hodinu</t>
    </r>
  </si>
  <si>
    <r>
      <t>Schéma denní bilance (tis. m</t>
    </r>
    <r>
      <rPr>
        <vertAlign val="superscript"/>
        <sz val="12"/>
        <rFont val="Calibri"/>
        <family val="2"/>
        <charset val="238"/>
        <scheme val="minor"/>
      </rPr>
      <t>3</t>
    </r>
    <r>
      <rPr>
        <sz val="12"/>
        <rFont val="Calibri"/>
        <family val="2"/>
        <charset val="238"/>
        <scheme val="minor"/>
      </rPr>
      <t>)</t>
    </r>
  </si>
  <si>
    <t>2010 -2019</t>
  </si>
  <si>
    <r>
      <t>tis. m</t>
    </r>
    <r>
      <rPr>
        <vertAlign val="superscript"/>
        <sz val="8"/>
        <rFont val="Calibri"/>
        <family val="2"/>
        <charset val="238"/>
        <scheme val="minor"/>
      </rPr>
      <t>3</t>
    </r>
  </si>
  <si>
    <r>
      <t>Spotřeba zemního plynu v hodnoceném roce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</si>
  <si>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Spotřeba zemního plynu v posledních 10 letech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</si>
  <si>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Spotřeba zemního plynu podle kategorie VO v hodnoceném roce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</si>
  <si>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Spotřeba zemního plynu podle kategorie VO v posledních 10 letech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</si>
  <si>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Spotřeba zemního plynu podle kategorie DOM v hodnoceném roce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</si>
  <si>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Spotřeba zemního plynu podle kategorie DOM v posledních 10 letech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</si>
  <si>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Spotřeba zemního plynu podle kategorie MO v hodnoceném roce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</si>
  <si>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Spotřeba zemního plynu podle kategorie MO v posledních 10 letech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</si>
  <si>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Spotřeba zemního plynu podle kategorie SO v hodnoceném roce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</si>
  <si>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Spotřeba zemního plynu podle kategorie SO v posledních 10 letech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</si>
  <si>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Dodávka zemního plynu do CNG stanic v hodnoceném roce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</si>
  <si>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Dodávka zemního plynu do CNG stanic v posledních 10 letech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</si>
  <si>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Spotřeba zemního plynu na výrobu elektřiny v hodnoceném roce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</si>
  <si>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Spotřeba zemního plynu na výrobu elektřiny v posledních 10 letech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</si>
  <si>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r>
      <t>tis. m</t>
    </r>
    <r>
      <rPr>
        <vertAlign val="superscript"/>
        <sz val="8"/>
        <color theme="4" tint="-0.499984740745262"/>
        <rFont val="Calibri"/>
        <family val="2"/>
        <charset val="238"/>
        <scheme val="minor"/>
      </rPr>
      <t>3</t>
    </r>
  </si>
  <si>
    <t>Spotřeba zemního plynu</t>
  </si>
  <si>
    <r>
      <t xml:space="preserve"> Spotřeba plynu (tis. m</t>
    </r>
    <r>
      <rPr>
        <vertAlign val="superscript"/>
        <sz val="8"/>
        <rFont val="Calibri"/>
        <family val="2"/>
        <charset val="238"/>
        <scheme val="minor"/>
      </rPr>
      <t>3</t>
    </r>
    <r>
      <rPr>
        <sz val="8"/>
        <rFont val="Calibri"/>
        <family val="2"/>
        <charset val="238"/>
        <scheme val="minor"/>
      </rPr>
      <t>)</t>
    </r>
  </si>
  <si>
    <t>Zákazníci/výrobeny/stanice</t>
  </si>
  <si>
    <t>Podíl spotřeby zemního plynu v ČR podle způsobu užití</t>
  </si>
  <si>
    <r>
      <t xml:space="preserve">počet zákazníků 
</t>
    </r>
    <r>
      <rPr>
        <sz val="7"/>
        <rFont val="Calibri"/>
        <family val="2"/>
        <charset val="238"/>
        <scheme val="minor"/>
      </rPr>
      <t>k 31.12.2019</t>
    </r>
  </si>
  <si>
    <r>
      <t>tis. m</t>
    </r>
    <r>
      <rPr>
        <vertAlign val="superscript"/>
        <sz val="8"/>
        <color theme="1" tint="0.34998626667073579"/>
        <rFont val="Calibri"/>
        <family val="2"/>
        <charset val="238"/>
        <scheme val="minor"/>
      </rPr>
      <t>3</t>
    </r>
  </si>
  <si>
    <r>
      <t>LDS v RDS</t>
    </r>
    <r>
      <rPr>
        <vertAlign val="superscript"/>
        <sz val="8"/>
        <rFont val="Calibri"/>
        <family val="2"/>
        <charset val="238"/>
        <scheme val="minor"/>
      </rPr>
      <t>1)</t>
    </r>
  </si>
  <si>
    <r>
      <t>LDS mimo RDS</t>
    </r>
    <r>
      <rPr>
        <vertAlign val="superscript"/>
        <sz val="8"/>
        <rFont val="Calibri"/>
        <family val="2"/>
        <charset val="238"/>
        <scheme val="minor"/>
      </rPr>
      <t>2)</t>
    </r>
  </si>
  <si>
    <t>připojeni přímo k PS</t>
  </si>
  <si>
    <t>CELKEM</t>
  </si>
  <si>
    <r>
      <t xml:space="preserve">Kraje
</t>
    </r>
    <r>
      <rPr>
        <sz val="7"/>
        <rFont val="Calibri"/>
        <family val="2"/>
        <charset val="238"/>
        <scheme val="minor"/>
      </rPr>
      <t>(řazeno podle velikosti spotřeby)</t>
    </r>
  </si>
  <si>
    <r>
      <t xml:space="preserve">Kraje
</t>
    </r>
    <r>
      <rPr>
        <sz val="7"/>
        <rFont val="Calibri"/>
        <family val="2"/>
        <charset val="238"/>
        <scheme val="minor"/>
      </rPr>
      <t>(řazeno podle počtu zákazníků)</t>
    </r>
  </si>
  <si>
    <r>
      <t xml:space="preserve">počet zákazníků v roce 2019
</t>
    </r>
    <r>
      <rPr>
        <sz val="7"/>
        <rFont val="Calibri"/>
        <family val="2"/>
        <charset val="238"/>
        <scheme val="minor"/>
      </rPr>
      <t>k 31. 12. 2019</t>
    </r>
  </si>
  <si>
    <t xml:space="preserve"> Zákazníci</t>
  </si>
  <si>
    <r>
      <t>Spotřeba zemního plynu podle krajů v ČR v roce 2019 (mil.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)</t>
    </r>
  </si>
  <si>
    <r>
      <t>Spotřeba zemního plynu podle krajů v ČR v posledních 10 letech (mil.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)</t>
    </r>
  </si>
  <si>
    <r>
      <t>Spotřeba zemního plynu v jednotlivých krajích v ČR v posledních 10 letech (mil.m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)</t>
    </r>
  </si>
  <si>
    <t>1950 - 1989</t>
  </si>
  <si>
    <r>
      <t>VO+SO / MO+DOM - distribuované množství (mil.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)</t>
    </r>
  </si>
  <si>
    <r>
      <t>VO+SO / MO+DOM - celkové distribuované množství (mil.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)</t>
    </r>
  </si>
  <si>
    <t>Podíl spotřeby zemního plynu v ČR podle kategorií zákazníků</t>
  </si>
  <si>
    <t>1990 - 2019</t>
  </si>
  <si>
    <t>Rozsah 2010 - 2017</t>
  </si>
  <si>
    <t>2. Komentář</t>
  </si>
  <si>
    <t>5. Výroba všech plynů</t>
  </si>
  <si>
    <t>8. Spotřeba zemního plynu podle kategorií zákazníků a způsobu užití</t>
  </si>
  <si>
    <t>9. Spotřeba zemního plynu podle distribučních soustav</t>
  </si>
  <si>
    <t>11. Spotřeba zemního plynu podle krajů</t>
  </si>
  <si>
    <t>12. Historická data</t>
  </si>
  <si>
    <t>Úvod</t>
  </si>
  <si>
    <t>3.1. Roční bilance plynárenské soustavy ČR</t>
  </si>
  <si>
    <t>3.3. Bilance plynárenské soustavy ČR v průběhu roku</t>
  </si>
  <si>
    <t>3.4. Bilance plynárenské soustavy ČR v posledních 10 letech</t>
  </si>
  <si>
    <t>3.5. Tok plynu do/z PS ČR včetně DS podle vstupní/výstupní země v posledních 10 letech</t>
  </si>
  <si>
    <t>4.1. Tok plynu ze/do zásobníků plynu, které náleží do plynárenské soustavy ČR</t>
  </si>
  <si>
    <t>4.2. Tok plynu ze/do zásobníků plynu, které náleží do PS ČR v posledních 10 letech</t>
  </si>
  <si>
    <t>5.1. Výroba všech plynů v ČR</t>
  </si>
  <si>
    <t>5.2. Výroba zemního plynu v ČR v posledních 10 letech</t>
  </si>
  <si>
    <t>6.1. Spotřeba zemního plynu v ČR v průběhu roku</t>
  </si>
  <si>
    <t>6.2. Podíl spotřeb zemního plynu v jednotlivých obdobích roku na celkové roční spotřebě v ČR</t>
  </si>
  <si>
    <t>6.3. Teplota ovzduší v ČR v průběhu roku</t>
  </si>
  <si>
    <t>6.4. Vývoj spotřeby zemního plynu v ČR v posledních 10 letech</t>
  </si>
  <si>
    <t>6.5. Denní maximální a minimální spotřeba zemního plynu v ČR v průběhu roku</t>
  </si>
  <si>
    <t>6.6. Denní teplotní gradient a modelová spotřeba zemního plynu v ČR</t>
  </si>
  <si>
    <t>6.7. Vývoj denních spotřeb zemního plynu v ČR v posledních 10 letech</t>
  </si>
  <si>
    <t>7.1. Kontrolní hodinový odečet podle distribučních soustav v ČR</t>
  </si>
  <si>
    <t>7.2. Bilance plynárenské soustavy ČR v den KHO</t>
  </si>
  <si>
    <t>7.3. Schéma bilance plynárenské soustavy ČR v den KHO</t>
  </si>
  <si>
    <t>7.4. Kontrolní hodinový odečet v ČR v posledních 10 letech</t>
  </si>
  <si>
    <t>7.5. Kontrolní hodinový odečet v ČR v posledních 10 letech</t>
  </si>
  <si>
    <t>8.1. Spotřeba zemního plynu v ČR v průběhu roku a v posledních 10 letech</t>
  </si>
  <si>
    <t>8.2. Spotřeba zemního plynu v ČR podle kategorie VO v průběhu roku a v posledních 10 letech</t>
  </si>
  <si>
    <t>8.3. Spotřeba zemního plynu v ČR podle kategorie SO v průběhu roku a v posledních 10 letech</t>
  </si>
  <si>
    <t>8.4. Spotřeba zemního plynu v ČR podle kategorie MO v průběhu roku a v posledních 10 letech</t>
  </si>
  <si>
    <t>8.5. Spotřeba zemního plynu v ČR podle kategorie DOM v průběhu roku a v posledních 10 letech</t>
  </si>
  <si>
    <t>8.6. Dodávka zemního plynu v ČR do CNG stanic v průběhu roku a v posledních 10 letech</t>
  </si>
  <si>
    <t>8.7. Spotřeba zemního plynu v ČR na výrobu elektřiny v průběhu roku a v posledních 10 letech</t>
  </si>
  <si>
    <t>8.8. Spotřeba zemního plynu v ČR podle kategorií zákazníků v průběhu roku</t>
  </si>
  <si>
    <t>8.9. Podíl spotřeby zemního plynu podle kategorie zákazníků a způsobu užití v ČR</t>
  </si>
  <si>
    <t>9.1. Spotřeba zemního plynu podle plynárenských soustav, kategorií zákazníků a CNG v ČR</t>
  </si>
  <si>
    <t>9.2. Spotřeba zemního plynu podle plynárenských soustav v ČR v průběhu roku</t>
  </si>
  <si>
    <t>9.3. Množství plynu distribuovaného přes lokální distribuční soustavy v ČR</t>
  </si>
  <si>
    <t>9.4. Délky plynovodů plynárenských soustav v ČR podle tlakových úrovní</t>
  </si>
  <si>
    <t>9.5. Délky plynovodů plynárenských soustav v ČR podle tlakových úrovní v posledních 10 letech</t>
  </si>
  <si>
    <t>11.1. Spotřeba zemního plynu podle krajů, kategorií zákazníků a CNG v ČR</t>
  </si>
  <si>
    <t>11.2. Spotřeba zemního plynu a počet zákazníků podle krajů v ČR</t>
  </si>
  <si>
    <t>11.3. Počet zákazníků podle krajů, kategorie zákazníků a CNG v ČR</t>
  </si>
  <si>
    <t>11.4. Spotřeba zemního plynu podle krajů v ČR v průběhu roku a v posledních 10 letech</t>
  </si>
  <si>
    <t>11.5. Teplota ovzduší podle krajů v ČR v průběhu roku a v posledních 10 letech</t>
  </si>
  <si>
    <t>12.1. Spotřeba zemního plynu a svítiplynu v ČR v posledních 70 letech</t>
  </si>
  <si>
    <t>12.2. Spotřeba zemního plynu podle kategorie odběru v ČR v posledních 70 letech</t>
  </si>
  <si>
    <t>12.3. Průměrná teplota ovzduší v ČR v posledních 30 letech</t>
  </si>
  <si>
    <t>3.2. Schéma roční bilance plynárenské soustavy ČR</t>
  </si>
  <si>
    <t>Bilanční rozdíl v PS</t>
  </si>
  <si>
    <t>Denní fyzické množství plynu pro pohon kompresních stanic a ostatní plyn, který představuje neměřené hodnoty rozdílového množství celkové bilance PS</t>
  </si>
  <si>
    <r>
      <t>mil. m</t>
    </r>
    <r>
      <rPr>
        <vertAlign val="superscript"/>
        <sz val="8"/>
        <color theme="1" tint="0.34998626667073579"/>
        <rFont val="Calibri"/>
        <family val="2"/>
        <charset val="238"/>
        <scheme val="minor"/>
      </rPr>
      <t>3</t>
    </r>
  </si>
  <si>
    <t>Poznámka: Rozdílné znaménko v objemových a energetických jednotkách "Bilanční rozdílu v přepravní soustavě" je způsobeno odlišným spalným teplem na vstupech 
a výstupech plynárenské soustavy. Tato hodnota představuje neměřené hodnoty rozdílového množství celkové bilance přepravní soustavy.</t>
  </si>
  <si>
    <t>Tok plynu ze zahraničí pro ČR</t>
  </si>
  <si>
    <r>
      <rPr>
        <vertAlign val="superscript"/>
        <sz val="8"/>
        <rFont val="Calibri"/>
        <family val="2"/>
        <charset val="238"/>
        <scheme val="minor"/>
      </rPr>
      <t>1)</t>
    </r>
    <r>
      <rPr>
        <sz val="8"/>
        <rFont val="Calibri"/>
        <family val="2"/>
        <charset val="238"/>
        <scheme val="minor"/>
      </rPr>
      <t xml:space="preserve"> LDS v RDS - Všechny lokální distribuční soustavy, které jsou napojeny na regionální distribuční soustavy</t>
    </r>
  </si>
  <si>
    <r>
      <rPr>
        <vertAlign val="superscript"/>
        <sz val="8"/>
        <rFont val="Calibri"/>
        <family val="2"/>
        <charset val="238"/>
        <scheme val="minor"/>
      </rPr>
      <t>2)</t>
    </r>
    <r>
      <rPr>
        <sz val="8"/>
        <rFont val="Calibri"/>
        <family val="2"/>
        <charset val="238"/>
        <scheme val="minor"/>
      </rPr>
      <t xml:space="preserve"> LDS mimo RDS - Všechny lokální distribuční soustavy, které nejsou napojeny na regionální distribuční soustavy (ostrovní provozy, LNG)</t>
    </r>
  </si>
  <si>
    <r>
      <t>Součástí Ústeckého kraje je plynová elektrárna Počerady II, která má zasadní vliv na spotřebu plynu celého kraje. 
Po odečtení dodávky plynu do plynové elektrárny Počerady II, je spotřeba plynu v Ústeckém kraji ve výši 824 238 tis. m</t>
    </r>
    <r>
      <rPr>
        <i/>
        <vertAlign val="superscript"/>
        <sz val="8"/>
        <rFont val="Calibri"/>
        <family val="2"/>
        <charset val="238"/>
        <scheme val="minor"/>
      </rPr>
      <t>3</t>
    </r>
    <r>
      <rPr>
        <i/>
        <sz val="8"/>
        <rFont val="Calibri"/>
        <family val="2"/>
        <charset val="238"/>
        <scheme val="minor"/>
      </rPr>
      <t>, tj. 8 796 318 MWh.</t>
    </r>
  </si>
  <si>
    <t>Spotřeba zákazníků
připojených 
k RDS a LDS</t>
  </si>
  <si>
    <t>Ostatní plyn (vlastní spotřeba, 
ztráty, změna akumulace 
v RDS)</t>
  </si>
  <si>
    <t>Tok plynu 
z plynárenské soustavy 
ČR přes HPS</t>
  </si>
  <si>
    <t>Tok plynu 
do plynárenské soustavy 
ČR přes HPS</t>
  </si>
  <si>
    <t>Poznámka: Zdroj dat za období 2010 až 2016 poskytl Český plynárenský svaz. Údaje o dodávkách do CNG stanic jsou v celé kapitole č. 8. zahrnuty do jednotlivých kategoriích odběru.</t>
  </si>
  <si>
    <t>13. Schéma, toky plynu a mapa plynárenské soustavy ČR</t>
  </si>
  <si>
    <t>Denní teplotní gradient, který vyjadřuje změnu spotřeby plynu v reakci na jednotkovou změnu teploty, se v topném období roku 2019 pohyboval v rozsahu 897 – 1 238 tis. m3/den/°C (9 571 – 13 236 MWh/den/°C). Minimální závislosti spotřeb na teplotě je dosahováno v letním období, kdy denní teplotní gradient klesl až na hodnotu 52 tis. m3/den/°C (554 MWh/den/°C). Denní spotřeby plynu se v roce 2019 pohybovaly v rozsahu 8 123 – 50 804 tis. m3 (86 543 – 543 110 MWh) s poměrem mezi nejnižší a nejvyšší spotřebou 6,3:1. Maximální denní spotřeba zemního plynu byla naměřena ve středu 23. ledna ve výši 50 804 tis. m3 (543 110 MWh) při průměrné denní teplotě -6,9 °C. Na tento den byl zpětně vyhlášen kontrolní hodinový odečet (KHO), který představuje hodinové dodávky a spotřeby plynu od plynárenských podnikatelů, na jejichž základě dochází k sestavení KHO plynárenské soustavy ČR. Na základě těchto odečtů vyplynulo, že maximální hodinové odběry byly v ranních a odpoledních hodinách, přičemž výraznější pokles odběrů nastal během noci. Mezi 8:00-9:00 hod. dosáhla spotřeba největší hodnoty 2 426 tis. m3 (25 943 MWh) při průměrné aktuální teplotě -9,1 °C. Celkové vyhodnocení kontrolního hodinového odečtu v plynárenské soustavě ČR je podrobně zobrazeno v kapitole 7.
Z pohledu spotřeby plynu podle kategorií zákazníků v roce 2019 dosáhla největšího podílu na celkové spotřebě plynu jako vždy kategorie velkoodběru 49,0 %, následovaná kategorií domácnosti 25,4 %, maloodběru 14,0 % a středního odběru 9,8 %. Ostatní plyn zahrnující vlastní spotřebu, ztráty, změnu akumulace na distribuční soustavě a vlastní spotřebu výrobců plynu představoval 1,8 % z celkové spotřeby plynu v ČR. V kapitole 8. jsou uvedeny celkové podíly jednotlivých kategorií odběru na celkové spotřebě zemního plynu v ČR v roce 2019 a v uplynulých deseti letech. Nárůst se uskutečnil v dodávkách do CNG stanic a ve spotřebě zemního plynu na výrobu elektřiny. 
V ČR bylo k 31. 12. 2019 celkem 2 834 509 zákazníků. Přes 92 % z celkového počtu tvoří domácnosti. Vůbec nejvíce domácností je v Praze, Jihomoravském a Moravskoslezském kraji. Za posledních deset let klesl počet všech zákazníků o 36 125. Největšího dosaženého počtu připojených zákazníků za posledních deset let, a to 2 870 634, bylo dosaženo v roce 2010. Podrobné členění spotřeby plynu a délek plynovodů podle distribučních soustav je uvedeno v kapitole 9. Historická data ukazují vývoj spotřeby zemního plynu, svítiplynu a počtu zákazníků v letech 1950 až 2019. V těchto letech zaznamenala plynárenská soustava výrazný rozvoj ve všech segmentech spotřeby plynu včetně infrastruktury. V 80. a 90. letech přispělo k nárůstu spotřeby zemního plynu postupné převádění svítiplynu na zemní plyn (poslední dodávky svítiplynu byly ukončeny v červnu 1996). Od roku 2001, kdy bylo dosaženo historicky největší roční spotřeby zemního plynu (9,8 mld. m3, tj. 102,6 TWh), došlo v následujících letech ke stagnaci spotřeby a od roku 2007 dokonce k výraznějšímu poklesu spotřeb. Stagnace a následný pokles spotřeb souvisel zejména se změnami v cenách energií, s ukončením státních dotací na plynofikaci, se snižováním tempa postupné plynofikace regionů, se snižováním energetické náročnosti odběrů (zateplování objektů, modernizace spotřebičů), s tlakem na snižování nákladů firem, s úsporami výdajů za energii v teplotně přechodných obdobích, s absencí významnějších projektů na připojování nových velkoodběratelů apod. V roce 2006 byla naměřena největší denní spotřeba zemního plynu ve výši 67,6 mil. m3 (713,3 GWh) a rok 2009 zaznamenal s počtem 2 871 547 největší dosažený stav připojených zákazníků (kapitola 12.). Historická data jsou doplněná o průměrné teploty ovzduší v letech 1990 až 2019.</t>
  </si>
  <si>
    <t>1. Zkratky a pojmy</t>
  </si>
  <si>
    <t>10. Tarifní statistiky podle kategorie odběru a pásma v ČR letech 2011 - 2018</t>
  </si>
  <si>
    <t>Energetický regulační úřad (ERÚ) zveřejňuje Roční zprávu o provozu plynárenské soustavy ČR za rok 2019 v souladu s § 17 odst. 7 písm. m) zákona č. 458/2000 Sb., o podmínkách podnikání a o výkonu státní správy v energetických odvětvích a o změně některých zákonů (energetický zákon), ve znění pozdějších předpisů. Údaje obsažené v této zprávě jsou určeny především pro státní orgány či instituce v rámci ČR nebo Evropské unie a odbornou veřejnost.
ERÚ v této zprávě uvádí všechna dostupná provozně technická data, která představují fyzické toky plynu. Údaje pro roční zprávu jsou získávány na základě vyhlášky č. 404/2016 Sb., o náležitostech a členění výkazů nezbytných pro zpracování zpráv o provozu soustav v energetických odvětvích, včetně termínů, rozsahu a pravidel pro sestavování výkazů (statistická vyhláška), ve znění pozdějších předpisů, která nabyla účinnost dnem 1. ledna 2017. V rámci svých kompetencí určených § 20a odst. 4 písm. e) energetického zákona, zpracovává operátor trhu své měsíční a roční statistiky o trhu s elektřinou a o trhu s plynem, které doplňují statistiky Energetického regulačního úřadu o obchodní údaje.
Veškeré detaily týkající se metodiky vykazování údajů pro statistiku ERÚ jsou uvedeny ve výkladovém stanovisku ERÚ k metodice vyplňování výkazů podle statistické vyhlášky pro oblast plynárenství číslo 9/2018 ze dne 14. září 2018. Výkladové stanovisko a aktuální výkazy jsou zveřejněny na internetových stránkách ERÚ. 
Veškerá data vycházejí z podkladů od licencovaných subjektů: výrobců plynu, provozovatelů distribučních soustav, přepravní soustavy a zásobníků plynu.
Roční zpráva o provozu plynárenské soustavy ČR za rok 2019 navazuje na zprávy vydané ERÚ v předchozích letech a přináší informace o základních ukazatelích v plynárenství za rok 2019 včetně jejich vývoje za posledních deset let. Jednotlivé kapitoly obsahují statistická data o bilanci, výrobě a spotřebě plynu podle příslušných kategorií včetně spotřeby plynu na výrobu elektřiny. Zpráva dále obsahuje vyhodnocení přeshraničních toků plynu, uskladnění plynu, některá krajská vyhodnocení a tarifní statistiky. Roční zpráva za rok 2019 vychází z dat zprávy za IV. čtvrtletí 2019 a obsahuje některé zpřesněné údaje.
Případné dotazy či připomínky zasílejte na emailovou adresu plyn.statistika@eru.cz.</t>
  </si>
  <si>
    <t>Dodávky zemního plynu v roce 2019 probíhaly plynule podle požadavků zákazníků, a to podle základního odběrového stupně, který znamená nekrácený odběr podle smluvně sjednaného denního odběru plynu (vyhláška č. 344/2012 Sb., o stavu nouze v plynárenství a o způsobu zajištění bezpečnostního standardu dodávky plynu, ve znění pozdějších předpisů).
Tok zemního plynu ze zahraničí do plynárenské soustavy ČR (dovoz do ČR) dosáhl v roce 2019 hodnoty 36 127 mil. m3 (385 378 GWh), což představuje meziroční pokles o 9,2 %. Téměř veškerý zemní plyn k nám byl dovezen přes hraniční předávací stanice s Německem. Tok zemního plynu z plynárenské soustavy ČR (vývoz z ČR) do zahraničí představoval celkové množství 26 594 mil. m3 (283 857 GWh). Bilance plynárenské soustavy ČR jsou uvedeny v kapitole 3.
Tok zemního plynu ze zásobníků plynu (těžba plynu), které náleží do plynárenské soustavy ČR, byl na úrovni 1 271 mil. m3 (13 578 GWh). Naopak tok zemního plynu do zásobníků plynu (vtláčení plynu) činil 2 354 mil. m3 (25 094 GWh). Stav provozních zásob na konci roku představoval u tuzemských zásobníků plynu hodnotu 3 263 mil. m3 (34 962 GWh). Samostatné toky plynu ze/do zásobníků plynu v roce 2019 a za posledních deset let jsou uvedeny v kapitole 4.
Výroba zemního plynu v ČR doplňovala celkovou bilanci plynárenské soustavy o 1,5 % tj. 131 mil. m3 (1 410 GWh). Meziročně klesla výroba zemního plynu o 4,6 %. Ve zprávě je také uvedena výroba ostatních plynů s dodávkou plynu do distribuční soustavy, dodávkou přímo připojeným zákazníkům a vlastní spotřebou výrobců plynu. Všechny údaje včetně meziročního porovnání jsou uvedeny v kapitole 5.
Celková roční spotřeba zemního plynu v ČR dosáhla hodnoty 8 565 mil. m3, tj. 91 398 GWh (průměrná hodnota spalného tepla dosahovala v ČR 10,67 kWh/m3, tj. 38,42 MJ/m3). Proti roku 2018 došlo ke zvýšení skutečné spotřeby o 4,7 %. Průměrná roční teplota byla 9,8 °C s odchylkou +1,8 °C od dlouhodobého teplotního normálu a -0,1 °C od roku 2018. Rok 2019 se stal po roce 2018 druhým nejteplejším rokem za posledních třicet let. Podíl spotřeby v topném období představoval cca 68 % souhrnné roční spotřeby. Nejnižší měsíční spotřeba byla naměřena v červnu (378 mil. m3, tj. 4 027 GWh) a naopak nejvyšší v lednu (1 284 mil. m3, tj. 13 725 GWh). Nárůst ve spotřebě proti stejnému období roku 2018 byl zaznamenán převážně ve II. a III. čtvrtletí. Přepočtem na podmínky dlouhodobého teplotního normálu za pomoci teplotních gradientů dosáhla spotřeba zemního plynu v roce 2019 hodnoty 9 052 mil. m3, tj. 96 600 GWh s meziročním nárůstem 4,8 %. Celkové vyhodnocení spotřeby zemního plynu v ČR v průběhu roku 2019 s meziročním porovnáním a vývojem spotřeby v posledních deseti letech doplněné o teploty ovzduší jsou uvedeny v kapitole 6.
Spotřeba zemního plynu v ČR za posledních deset let nepřekonala hranici 9 mld. m3 (96 TWh), přestože v letech 1996 až 2006 byla tato hranice pokaždé výrazně překonána. Dlouhodobý pokles spotřeby zemního plynu je v posledních letech mírně vyrovnáván spotřebou zemního plynu na výrobu elektřiny a v malé míře dodávkou plynu do CNG stanic. Spotřeba zemního plynu v ČR je pod silným vlivem průběhu dosažených atmosférických teplot, které jsou téměř po celé desetileté období nad dlouhodobým teplotním normálem. Výjimkou byl pouze rok 2010, kdy byla naměřena i největší spotřeba za posledních deset let. Naopak nejnižší spotřeba byla zaznamenána v roce 2014. Rozdíl mezi nejvyšší spotřebou v roce 2010 a nejnižší spotřebou v roce 2014 byl cca 1,7 mld. m3 (17,7 TWh). Největším propadem ve spotřebě, a to o 12 %, byl právě rok 2014 s celkovou spotřebou 7,3 mld. m3 (77,4 TWh), což byla vůbec nejnižší spotřeba plynu od roku 1995. V roce 2019 byla dosažena téměř stejná skutečná spotřeba zemního plynu jako v roce 2017, avšak při výrazně vyšší naměřené teplotě (+1 °C).</t>
  </si>
  <si>
    <r>
      <t xml:space="preserve">Tok plynu do plynárenské soustavy ČR 
včetně distribučních soustav podle </t>
    </r>
    <r>
      <rPr>
        <b/>
        <sz val="8"/>
        <rFont val="Calibri"/>
        <family val="2"/>
        <charset val="238"/>
        <scheme val="minor"/>
      </rPr>
      <t>vstupní</t>
    </r>
    <r>
      <rPr>
        <sz val="8"/>
        <rFont val="Calibri"/>
        <family val="2"/>
        <charset val="238"/>
        <scheme val="minor"/>
      </rPr>
      <t xml:space="preserve"> země</t>
    </r>
  </si>
  <si>
    <r>
      <t xml:space="preserve">Tok plynu z plynárenské soustavy ČR 
včetně distribučních soustav podle </t>
    </r>
    <r>
      <rPr>
        <b/>
        <sz val="8"/>
        <rFont val="Calibri"/>
        <family val="2"/>
        <charset val="238"/>
        <scheme val="minor"/>
      </rPr>
      <t>výstupní</t>
    </r>
    <r>
      <rPr>
        <sz val="8"/>
        <rFont val="Calibri"/>
        <family val="2"/>
        <charset val="238"/>
        <scheme val="minor"/>
      </rPr>
      <t xml:space="preserve"> země</t>
    </r>
  </si>
  <si>
    <t>Hodina\Datum</t>
  </si>
  <si>
    <t>* Ostatní společnosti zahrnují dodávky zákazníkům připojených přímo na přepravní soustavu a plyn pro pohon kompresních stanic (PKS) společnosti NET4GAS, s.r.o., dodávky v ostrovních LDS (nejsou zahrnuty v RDS), všechny lokální distribuční soustavy, které jsou napojeny na RDS (uveden pouze počet zákazníků a stanice CNG, spotřeba plynu již zahrnuta v RDS) a vlastní spotřebu (VS) výrobců plynu.</t>
  </si>
  <si>
    <t xml:space="preserve">Tarifní statistika v kapitole 10. zobrazuje součet údajů od provozovatelů regionálních distribučních soustav a provozovatele přepravní soustavy na základě regulačního výkaznictví § 20 energetického zákona. V položce "distribuované množství" nejsou uvedeny neoprávněné odběry a úniky při narušení sítě fakturované třetím osobám. Tarifní pásma se v plynárenství v průběhu jednotlivých let měnila. Poslední změna proběhla v roce 2011, kdy byla nově použita současná pásma tj. 1,89 – 7,56 a 7,56 – 15 MW. Data za rok 2019 nebyla v době zpracování zprávy k dispozici. Z časových důvodů budou uváděna data vždy s ročním zpožděním. </t>
  </si>
  <si>
    <t>Poznámka: V celkové výrobě plynu včetně ztrát a vlastní spotřeby není v roce 2017 započítána dodávka plynu zákazníkům připojených přímo na výrobnu plynu (zkušební dodávka LNG společnosti Spolgas s.r.o. do distribuční sítě GasNet, s.r.o.).</t>
  </si>
  <si>
    <r>
      <t>Bilance plynu za rok 2019 (mld. m</t>
    </r>
    <r>
      <rPr>
        <b/>
        <vertAlign val="superscript"/>
        <sz val="10"/>
        <rFont val="Calibri"/>
        <family val="2"/>
        <charset val="238"/>
        <scheme val="minor"/>
      </rPr>
      <t>3</t>
    </r>
    <r>
      <rPr>
        <b/>
        <sz val="10"/>
        <rFont val="Calibri"/>
        <family val="2"/>
        <charset val="238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</si>
</sst>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164" formatCode="0.0%"/>
    <numFmt numFmtId="165" formatCode="0.000"/>
    <numFmt numFmtId="166" formatCode="0.0"/>
    <numFmt numFmtId="167" formatCode="#,##0.0"/>
    <numFmt numFmtId="168" formatCode="d/m;@"/>
    <numFmt numFmtId="169" formatCode="0.0000"/>
    <numFmt numFmtId="170" formatCode="#,##0.000"/>
    <numFmt numFmtId="171" formatCode="#,##0.000000"/>
    <numFmt numFmtId="172" formatCode="h:mm;@"/>
    <numFmt numFmtId="173" formatCode="#,##0.0000"/>
    <numFmt numFmtId="174" formatCode="#,##0_ ;\-#,##0\ "/>
    <numFmt numFmtId="175" formatCode="\$#,##0\ ;\(\$#,##0\)"/>
    <numFmt numFmtId="176" formatCode="#,##0.00000"/>
    <numFmt numFmtId="177" formatCode="#,##0.000000000"/>
    <numFmt numFmtId="178" formatCode="#,##0.0000000"/>
    <numFmt numFmtId="179" formatCode="0.000%"/>
    <numFmt numFmtId="180" formatCode="0.00%;[Red]\-0.00%"/>
    <numFmt numFmtId="181" formatCode="#,###,##0.00;[Red]\-#,###,##0.00"/>
    <numFmt numFmtId="182" formatCode="#,###,##0;[Red]\-#,###,##0"/>
    <numFmt numFmtId="183" formatCode="#,##0.0_);[Red]\(#,##0.0\)"/>
    <numFmt numFmtId="184" formatCode="&quot;$&quot;#,##0.00"/>
    <numFmt numFmtId="185" formatCode="_-* #,##0_-;\-* #,##0_-;_-* &quot;-&quot;_-;_-@_-"/>
    <numFmt numFmtId="186" formatCode="_-* #,##0.00_-;\-* #,##0.00_-;_-* &quot;-&quot;??_-;_-@_-"/>
    <numFmt numFmtId="187" formatCode="_-* #,##0\ _C_Z_K_-;\-* #,##0\ _C_Z_K_-;_-* &quot;-&quot;\ _C_Z_K_-;_-@_-"/>
    <numFmt numFmtId="188" formatCode="\$#,##0.00\ ;\(\$#,##0.00\)"/>
    <numFmt numFmtId="189" formatCode="_-* #,##0\ _F_-;\-* #,##0\ _F_-;_-* &quot;-&quot;\ _F_-;_-@_-"/>
    <numFmt numFmtId="190" formatCode="_-* #,##0.00\ _F_-;\-* #,##0.00\ _F_-;_-* &quot;-&quot;??\ _F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Kc&quot;;\-#,##0\ &quot;Kc&quot;"/>
    <numFmt numFmtId="194" formatCode="0.00_);[Red]\-0.00"/>
  </numFmts>
  <fonts count="196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10"/>
      <color rgb="FF000000"/>
      <name val="Tahoma"/>
      <family val="2"/>
      <charset val="238"/>
    </font>
    <font>
      <b/>
      <sz val="10"/>
      <color rgb="FF000000"/>
      <name val="Tahoma"/>
      <family val="2"/>
      <charset val="238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b/>
      <sz val="8"/>
      <color theme="9" tint="-0.249977111117893"/>
      <name val="Arial Narrow"/>
      <family val="2"/>
      <charset val="238"/>
    </font>
    <font>
      <sz val="10"/>
      <name val="Arial Narrow"/>
      <family val="2"/>
      <charset val="238"/>
    </font>
    <font>
      <sz val="8"/>
      <color theme="8" tint="-0.249977111117893"/>
      <name val="Arial Narrow"/>
      <family val="2"/>
      <charset val="238"/>
    </font>
    <font>
      <sz val="8"/>
      <color theme="1" tint="0.499984740745262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12"/>
      <color theme="8" tint="-0.499984740745262"/>
      <name val="Arial Narrow"/>
      <family val="2"/>
      <charset val="238"/>
    </font>
    <font>
      <b/>
      <sz val="12"/>
      <name val="Arial Narrow"/>
      <family val="2"/>
      <charset val="238"/>
    </font>
    <font>
      <sz val="8"/>
      <color theme="0"/>
      <name val="Arial Narrow"/>
      <family val="2"/>
      <charset val="238"/>
    </font>
    <font>
      <sz val="8"/>
      <color theme="0" tint="-0.499984740745262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sz val="8"/>
      <color theme="4" tint="-0.249977111117893"/>
      <name val="Arial Narrow"/>
      <family val="2"/>
      <charset val="238"/>
    </font>
    <font>
      <sz val="8"/>
      <color theme="4" tint="-0.499984740745262"/>
      <name val="Arial Narrow"/>
      <family val="2"/>
      <charset val="238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8"/>
      <color rgb="FF00B0F0"/>
      <name val="Arial Narrow"/>
      <family val="2"/>
      <charset val="238"/>
    </font>
    <font>
      <b/>
      <sz val="8"/>
      <color theme="0"/>
      <name val="Arial Narrow"/>
      <family val="2"/>
      <charset val="238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rgb="FF00B0F0"/>
      <name val="Calibri"/>
      <family val="2"/>
      <charset val="238"/>
      <scheme val="minor"/>
    </font>
    <font>
      <sz val="8"/>
      <color theme="4" tint="-0.49998474074526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vertAlign val="superscript"/>
      <sz val="8"/>
      <name val="Calibri"/>
      <family val="2"/>
      <charset val="238"/>
      <scheme val="minor"/>
    </font>
    <font>
      <sz val="8"/>
      <color theme="9" tint="-0.249977111117893"/>
      <name val="Calibri"/>
      <family val="2"/>
      <charset val="238"/>
      <scheme val="minor"/>
    </font>
    <font>
      <sz val="8"/>
      <color theme="5" tint="-0.249977111117893"/>
      <name val="Calibri"/>
      <family val="2"/>
      <charset val="238"/>
      <scheme val="minor"/>
    </font>
    <font>
      <sz val="8"/>
      <color theme="1" tint="0.49998474074526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color theme="9" tint="-0.249977111117893"/>
      <name val="Calibri"/>
      <family val="2"/>
      <charset val="238"/>
      <scheme val="minor"/>
    </font>
    <font>
      <sz val="8"/>
      <color theme="4" tint="-0.249977111117893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b/>
      <i/>
      <sz val="8"/>
      <color rgb="FF00B0F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rgb="FF00B0F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1" tint="0.34998626667073579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8" tint="-0.249977111117893"/>
      <name val="Calibri"/>
      <family val="2"/>
      <charset val="238"/>
      <scheme val="minor"/>
    </font>
    <font>
      <sz val="12"/>
      <color theme="4" tint="-0.249977111117893"/>
      <name val="Calibri"/>
      <family val="2"/>
      <charset val="238"/>
      <scheme val="minor"/>
    </font>
    <font>
      <b/>
      <sz val="8"/>
      <color indexed="9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8"/>
      <color rgb="FF00B0F0"/>
      <name val="Calibri"/>
      <family val="2"/>
      <charset val="238"/>
      <scheme val="minor"/>
    </font>
    <font>
      <sz val="12"/>
      <color theme="4" tint="-0.499984740745262"/>
      <name val="Calibri"/>
      <family val="2"/>
      <charset val="238"/>
      <scheme val="minor"/>
    </font>
    <font>
      <b/>
      <sz val="12"/>
      <color theme="8" tint="-0.499984740745262"/>
      <name val="Calibri"/>
      <family val="2"/>
      <charset val="238"/>
      <scheme val="minor"/>
    </font>
    <font>
      <sz val="8"/>
      <color theme="3" tint="0.39997558519241921"/>
      <name val="Calibri"/>
      <family val="2"/>
      <charset val="238"/>
      <scheme val="minor"/>
    </font>
    <font>
      <vertAlign val="superscript"/>
      <sz val="8"/>
      <color theme="1"/>
      <name val="Calibri"/>
      <family val="2"/>
      <charset val="238"/>
      <scheme val="minor"/>
    </font>
    <font>
      <vertAlign val="superscript"/>
      <sz val="12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 tint="-0.34998626667073579"/>
      <name val="Calibri"/>
      <family val="2"/>
      <charset val="238"/>
      <scheme val="minor"/>
    </font>
    <font>
      <sz val="10"/>
      <color theme="4" tint="-0.249977111117893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4" tint="-0.249977111117893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8"/>
      <color theme="5" tint="-0.499984740745262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vertAlign val="superscript"/>
      <sz val="8"/>
      <color theme="4" tint="-0.499984740745262"/>
      <name val="Calibri"/>
      <family val="2"/>
      <charset val="238"/>
      <scheme val="minor"/>
    </font>
    <font>
      <sz val="12"/>
      <color theme="3" tint="0.39997558519241921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sz val="8"/>
      <color theme="1" tint="0.249977111117893"/>
      <name val="Calibri"/>
      <family val="2"/>
      <charset val="238"/>
      <scheme val="minor"/>
    </font>
    <font>
      <vertAlign val="superscript"/>
      <sz val="8"/>
      <color theme="1" tint="0.34998626667073579"/>
      <name val="Calibri"/>
      <family val="2"/>
      <charset val="238"/>
      <scheme val="minor"/>
    </font>
    <font>
      <sz val="10"/>
      <color theme="1" tint="0.34998626667073579"/>
      <name val="Calibri"/>
      <family val="2"/>
      <charset val="238"/>
      <scheme val="minor"/>
    </font>
    <font>
      <sz val="8"/>
      <color theme="2" tint="-0.749992370372631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  <font>
      <sz val="10"/>
      <color theme="2" tint="-0.749992370372631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b/>
      <sz val="12"/>
      <color theme="4" tint="-0.249977111117893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.6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7.5"/>
      <name val="Calibri"/>
      <family val="2"/>
      <charset val="238"/>
      <scheme val="minor"/>
    </font>
    <font>
      <sz val="12"/>
      <name val="Arial Narrow"/>
      <family val="2"/>
      <charset val="238"/>
    </font>
    <font>
      <b/>
      <i/>
      <sz val="8"/>
      <color rgb="FF000099"/>
      <name val="Calibri"/>
      <family val="2"/>
      <charset val="238"/>
      <scheme val="minor"/>
    </font>
    <font>
      <sz val="10"/>
      <color theme="3" tint="0.39997558519241921"/>
      <name val="Calibri"/>
      <family val="2"/>
      <charset val="238"/>
      <scheme val="minor"/>
    </font>
    <font>
      <sz val="8"/>
      <color theme="7" tint="-0.249977111117893"/>
      <name val="Calibri"/>
      <family val="2"/>
      <charset val="238"/>
      <scheme val="minor"/>
    </font>
    <font>
      <sz val="7"/>
      <color theme="0"/>
      <name val="Calibri"/>
      <family val="2"/>
      <charset val="238"/>
      <scheme val="minor"/>
    </font>
    <font>
      <sz val="7"/>
      <color theme="4" tint="-0.499984740745262"/>
      <name val="Calibri"/>
      <family val="2"/>
      <charset val="238"/>
      <scheme val="minor"/>
    </font>
    <font>
      <sz val="8"/>
      <color theme="7" tint="0.39997558519241921"/>
      <name val="Calibri"/>
      <family val="2"/>
      <charset val="238"/>
      <scheme val="minor"/>
    </font>
    <font>
      <sz val="8"/>
      <color theme="7" tint="-0.499984740745262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b/>
      <sz val="10"/>
      <color rgb="FF005DA2"/>
      <name val="Calibri"/>
      <family val="2"/>
      <charset val="238"/>
      <scheme val="minor"/>
    </font>
    <font>
      <b/>
      <sz val="10"/>
      <color theme="3"/>
      <name val="Arial"/>
      <family val="2"/>
      <charset val="238"/>
    </font>
    <font>
      <sz val="10"/>
      <name val="Arial CE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Arial CE"/>
      <family val="2"/>
      <charset val="238"/>
    </font>
    <font>
      <sz val="8"/>
      <name val="Times New Roman"/>
      <family val="1"/>
      <charset val="238"/>
    </font>
    <font>
      <b/>
      <sz val="10"/>
      <name val="Univers CE"/>
      <family val="2"/>
      <charset val="238"/>
    </font>
    <font>
      <b/>
      <sz val="11"/>
      <color indexed="8"/>
      <name val="Calibri"/>
      <family val="2"/>
      <charset val="238"/>
    </font>
    <font>
      <sz val="12"/>
      <name val="System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MS Serif"/>
      <family val="1"/>
    </font>
    <font>
      <sz val="10"/>
      <name val="Courier"/>
      <family val="1"/>
      <charset val="238"/>
    </font>
    <font>
      <sz val="10"/>
      <name val="Courier"/>
      <family val="3"/>
    </font>
    <font>
      <sz val="11"/>
      <color theme="1"/>
      <name val="Arial"/>
      <family val="2"/>
      <charset val="238"/>
    </font>
    <font>
      <b/>
      <sz val="11"/>
      <color indexed="8"/>
      <name val="Calibri"/>
      <family val="2"/>
    </font>
    <font>
      <sz val="10"/>
      <color indexed="16"/>
      <name val="MS Serif"/>
      <family val="1"/>
      <charset val="238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4"/>
      <name val="Arial CE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0"/>
      <name val="Times New Roman"/>
      <family val="1"/>
      <charset val="238"/>
    </font>
    <font>
      <sz val="11"/>
      <color theme="1"/>
      <name val="Calibri"/>
      <family val="2"/>
      <scheme val="minor"/>
    </font>
    <font>
      <sz val="12"/>
      <name val="Times New Roman"/>
      <family val="1"/>
      <charset val="238"/>
    </font>
    <font>
      <sz val="11"/>
      <color indexed="10"/>
      <name val="Calibri"/>
      <family val="2"/>
      <charset val="238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  <charset val="238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7"/>
      <name val="Calibri"/>
      <family val="2"/>
      <charset val="238"/>
    </font>
    <font>
      <sz val="10"/>
      <name val="Helv"/>
    </font>
    <font>
      <b/>
      <sz val="8"/>
      <color indexed="8"/>
      <name val="Helv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i/>
      <sz val="10"/>
      <color theme="4" tint="-0.24997711111789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theme="1" tint="0.499984740745262"/>
      <name val="Calibri"/>
      <family val="2"/>
      <charset val="238"/>
      <scheme val="minor"/>
    </font>
    <font>
      <b/>
      <sz val="8"/>
      <color theme="1" tint="0.34998626667073579"/>
      <name val="Calibri"/>
      <family val="2"/>
      <charset val="238"/>
      <scheme val="minor"/>
    </font>
    <font>
      <sz val="8"/>
      <color theme="0" tint="-0.249977111117893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0"/>
      <color theme="0"/>
      <name val="Arial Narrow"/>
      <family val="2"/>
      <charset val="238"/>
    </font>
    <font>
      <sz val="8"/>
      <color theme="0" tint="-0.14999847407452621"/>
      <name val="Calibri"/>
      <family val="2"/>
      <charset val="238"/>
      <scheme val="minor"/>
    </font>
    <font>
      <b/>
      <vertAlign val="superscript"/>
      <sz val="10"/>
      <name val="Calibri"/>
      <family val="2"/>
      <charset val="238"/>
      <scheme val="minor"/>
    </font>
  </fonts>
  <fills count="8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6" tint="0.39994506668294322"/>
        <bgColor auto="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6"/>
      </patternFill>
    </fill>
    <fill>
      <patternFill patternType="solid">
        <fgColor indexed="15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35"/>
        <bgColor indexed="64"/>
      </patternFill>
    </fill>
    <fill>
      <patternFill patternType="solid">
        <fgColor indexed="20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theme="0" tint="-0.14996795556505021"/>
        <bgColor indexed="64"/>
      </patternFill>
    </fill>
  </fills>
  <borders count="118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medium">
        <color theme="4" tint="0.79998168889431442"/>
      </left>
      <right/>
      <top style="medium">
        <color theme="4" tint="0.79998168889431442"/>
      </top>
      <bottom style="medium">
        <color theme="4" tint="0.79998168889431442"/>
      </bottom>
      <diagonal/>
    </border>
    <border>
      <left/>
      <right/>
      <top style="medium">
        <color theme="4" tint="0.79998168889431442"/>
      </top>
      <bottom style="medium">
        <color theme="4" tint="0.79998168889431442"/>
      </bottom>
      <diagonal/>
    </border>
    <border>
      <left/>
      <right style="medium">
        <color theme="4" tint="0.79998168889431442"/>
      </right>
      <top style="medium">
        <color theme="4" tint="0.79998168889431442"/>
      </top>
      <bottom style="medium">
        <color theme="4" tint="0.79998168889431442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 style="thin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auto="1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theme="1" tint="0.24994659260841701"/>
      </bottom>
      <diagonal/>
    </border>
    <border>
      <left style="hair">
        <color auto="1"/>
      </left>
      <right/>
      <top/>
      <bottom style="hair">
        <color theme="1" tint="0.24994659260841701"/>
      </bottom>
      <diagonal/>
    </border>
    <border>
      <left/>
      <right/>
      <top/>
      <bottom style="hair">
        <color theme="1" tint="0.24994659260841701"/>
      </bottom>
      <diagonal/>
    </border>
    <border>
      <left/>
      <right style="thin">
        <color auto="1"/>
      </right>
      <top/>
      <bottom style="hair">
        <color theme="1" tint="0.24994659260841701"/>
      </bottom>
      <diagonal/>
    </border>
    <border>
      <left/>
      <right style="hair">
        <color auto="1"/>
      </right>
      <top/>
      <bottom style="hair">
        <color theme="1" tint="0.24994659260841701"/>
      </bottom>
      <diagonal/>
    </border>
    <border>
      <left style="hair">
        <color indexed="64"/>
      </left>
      <right style="hair">
        <color indexed="64"/>
      </right>
      <top style="hair">
        <color theme="1" tint="0.24994659260841701"/>
      </top>
      <bottom/>
      <diagonal/>
    </border>
    <border>
      <left/>
      <right style="hair">
        <color theme="1" tint="0.24994659260841701"/>
      </right>
      <top style="hair">
        <color theme="1" tint="0.24994659260841701"/>
      </top>
      <bottom/>
      <diagonal/>
    </border>
    <border>
      <left/>
      <right style="hair">
        <color auto="1"/>
      </right>
      <top style="hair">
        <color theme="1" tint="0.24994659260841701"/>
      </top>
      <bottom/>
      <diagonal/>
    </border>
    <border>
      <left/>
      <right style="hair">
        <color theme="1" tint="0.24994659260841701"/>
      </right>
      <top/>
      <bottom/>
      <diagonal/>
    </border>
    <border>
      <left/>
      <right style="hair">
        <color theme="1" tint="0.24994659260841701"/>
      </right>
      <top/>
      <bottom style="hair">
        <color theme="1" tint="0.24994659260841701"/>
      </bottom>
      <diagonal/>
    </border>
    <border>
      <left style="hair">
        <color theme="1" tint="0.24994659260841701"/>
      </left>
      <right/>
      <top/>
      <bottom style="hair">
        <color theme="1" tint="0.24994659260841701"/>
      </bottom>
      <diagonal/>
    </border>
    <border>
      <left style="hair">
        <color auto="1"/>
      </left>
      <right style="hair">
        <color auto="1"/>
      </right>
      <top style="hair">
        <color theme="1" tint="0.24994659260841701"/>
      </top>
      <bottom style="hair">
        <color auto="1"/>
      </bottom>
      <diagonal/>
    </border>
    <border>
      <left style="hair">
        <color auto="1"/>
      </left>
      <right/>
      <top style="hair">
        <color theme="1" tint="0.24994659260841701"/>
      </top>
      <bottom style="hair">
        <color indexed="64"/>
      </bottom>
      <diagonal/>
    </border>
    <border>
      <left/>
      <right/>
      <top style="hair">
        <color theme="1" tint="0.24994659260841701"/>
      </top>
      <bottom style="hair">
        <color indexed="64"/>
      </bottom>
      <diagonal/>
    </border>
    <border>
      <left/>
      <right style="hair">
        <color theme="1" tint="0.24994659260841701"/>
      </right>
      <top style="hair">
        <color theme="1" tint="0.24994659260841701"/>
      </top>
      <bottom style="hair">
        <color indexed="64"/>
      </bottom>
      <diagonal/>
    </border>
    <border>
      <left style="hair">
        <color theme="1" tint="0.24994659260841701"/>
      </left>
      <right/>
      <top style="hair">
        <color theme="1" tint="0.24994659260841701"/>
      </top>
      <bottom style="hair">
        <color indexed="64"/>
      </bottom>
      <diagonal/>
    </border>
    <border>
      <left/>
      <right style="thin">
        <color auto="1"/>
      </right>
      <top style="hair">
        <color theme="1" tint="0.24994659260841701"/>
      </top>
      <bottom style="hair">
        <color auto="1"/>
      </bottom>
      <diagonal/>
    </border>
    <border>
      <left/>
      <right style="hair">
        <color auto="1"/>
      </right>
      <top style="hair">
        <color theme="1" tint="0.2499465926084170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 style="hair">
        <color theme="1" tint="0.24994659260841701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auto="1"/>
      </top>
      <bottom/>
      <diagonal/>
    </border>
  </borders>
  <cellStyleXfs count="1539">
    <xf numFmtId="0" fontId="0" fillId="0" borderId="0"/>
    <xf numFmtId="9" fontId="13" fillId="0" borderId="0" applyFont="0" applyFill="0" applyBorder="0" applyAlignment="0" applyProtection="0"/>
    <xf numFmtId="4" fontId="16" fillId="2" borderId="1" applyNumberFormat="0" applyProtection="0">
      <alignment horizontal="left" vertical="center" indent="1"/>
    </xf>
    <xf numFmtId="0" fontId="13" fillId="0" borderId="0"/>
    <xf numFmtId="0" fontId="15" fillId="0" borderId="0" applyNumberFormat="0" applyFill="0" applyBorder="0" applyAlignment="0" applyProtection="0">
      <alignment vertical="top"/>
      <protection locked="0"/>
    </xf>
    <xf numFmtId="9" fontId="13" fillId="0" borderId="0" applyFont="0" applyFill="0" applyBorder="0" applyAlignment="0" applyProtection="0"/>
    <xf numFmtId="0" fontId="13" fillId="0" borderId="0"/>
    <xf numFmtId="0" fontId="12" fillId="0" borderId="0"/>
    <xf numFmtId="9" fontId="13" fillId="0" borderId="0" applyFont="0" applyFill="0" applyBorder="0" applyAlignment="0" applyProtection="0"/>
    <xf numFmtId="4" fontId="17" fillId="6" borderId="1" applyNumberFormat="0" applyProtection="0">
      <alignment vertical="center"/>
    </xf>
    <xf numFmtId="4" fontId="17" fillId="7" borderId="1" applyNumberFormat="0" applyProtection="0">
      <alignment horizontal="left" vertical="center" indent="1"/>
    </xf>
    <xf numFmtId="4" fontId="17" fillId="8" borderId="0" applyNumberFormat="0" applyProtection="0">
      <alignment horizontal="left" vertical="center" indent="1"/>
    </xf>
    <xf numFmtId="4" fontId="16" fillId="9" borderId="1" applyNumberFormat="0" applyProtection="0">
      <alignment horizontal="right" vertical="center"/>
    </xf>
    <xf numFmtId="0" fontId="19" fillId="0" borderId="0"/>
    <xf numFmtId="0" fontId="11" fillId="0" borderId="0"/>
    <xf numFmtId="0" fontId="13" fillId="0" borderId="0"/>
    <xf numFmtId="2" fontId="13" fillId="0" borderId="0" applyFont="0" applyFill="0" applyBorder="0" applyAlignment="0" applyProtection="0"/>
    <xf numFmtId="0" fontId="10" fillId="0" borderId="0"/>
    <xf numFmtId="0" fontId="13" fillId="0" borderId="0"/>
    <xf numFmtId="0" fontId="13" fillId="0" borderId="0"/>
    <xf numFmtId="4" fontId="20" fillId="7" borderId="1" applyNumberFormat="0" applyProtection="0">
      <alignment vertical="center"/>
    </xf>
    <xf numFmtId="0" fontId="17" fillId="7" borderId="1" applyNumberFormat="0" applyProtection="0">
      <alignment horizontal="left" vertical="top" indent="1"/>
    </xf>
    <xf numFmtId="4" fontId="16" fillId="11" borderId="1" applyNumberFormat="0" applyProtection="0">
      <alignment horizontal="right" vertical="center"/>
    </xf>
    <xf numFmtId="4" fontId="16" fillId="12" borderId="1" applyNumberFormat="0" applyProtection="0">
      <alignment horizontal="right" vertical="center"/>
    </xf>
    <xf numFmtId="4" fontId="16" fillId="13" borderId="1" applyNumberFormat="0" applyProtection="0">
      <alignment horizontal="right" vertical="center"/>
    </xf>
    <xf numFmtId="4" fontId="16" fillId="14" borderId="1" applyNumberFormat="0" applyProtection="0">
      <alignment horizontal="right" vertical="center"/>
    </xf>
    <xf numFmtId="4" fontId="16" fillId="15" borderId="1" applyNumberFormat="0" applyProtection="0">
      <alignment horizontal="right" vertical="center"/>
    </xf>
    <xf numFmtId="4" fontId="16" fillId="16" borderId="1" applyNumberFormat="0" applyProtection="0">
      <alignment horizontal="right" vertical="center"/>
    </xf>
    <xf numFmtId="4" fontId="16" fillId="17" borderId="1" applyNumberFormat="0" applyProtection="0">
      <alignment horizontal="right" vertical="center"/>
    </xf>
    <xf numFmtId="4" fontId="16" fillId="18" borderId="1" applyNumberFormat="0" applyProtection="0">
      <alignment horizontal="right" vertical="center"/>
    </xf>
    <xf numFmtId="4" fontId="16" fillId="19" borderId="1" applyNumberFormat="0" applyProtection="0">
      <alignment horizontal="right" vertical="center"/>
    </xf>
    <xf numFmtId="4" fontId="17" fillId="0" borderId="0" applyNumberFormat="0" applyProtection="0">
      <alignment horizontal="left" vertical="center" indent="1"/>
    </xf>
    <xf numFmtId="4" fontId="16" fillId="9" borderId="0" applyNumberFormat="0" applyProtection="0">
      <alignment horizontal="left" vertical="center" indent="1"/>
    </xf>
    <xf numFmtId="4" fontId="21" fillId="20" borderId="0" applyNumberFormat="0" applyProtection="0">
      <alignment horizontal="left" vertical="center" indent="1"/>
    </xf>
    <xf numFmtId="4" fontId="16" fillId="2" borderId="1" applyNumberFormat="0" applyProtection="0">
      <alignment horizontal="right" vertical="center"/>
    </xf>
    <xf numFmtId="4" fontId="22" fillId="9" borderId="0" applyNumberFormat="0" applyProtection="0">
      <alignment horizontal="left" vertical="center" indent="1"/>
    </xf>
    <xf numFmtId="4" fontId="22" fillId="8" borderId="0" applyNumberFormat="0" applyProtection="0">
      <alignment horizontal="left" vertical="center" indent="1"/>
    </xf>
    <xf numFmtId="0" fontId="13" fillId="20" borderId="1" applyNumberFormat="0" applyProtection="0">
      <alignment horizontal="left" vertical="center" indent="1"/>
    </xf>
    <xf numFmtId="0" fontId="13" fillId="20" borderId="1" applyNumberFormat="0" applyProtection="0">
      <alignment horizontal="left" vertical="top" indent="1"/>
    </xf>
    <xf numFmtId="0" fontId="13" fillId="8" borderId="1" applyNumberFormat="0" applyProtection="0">
      <alignment horizontal="left" vertical="center" indent="1"/>
    </xf>
    <xf numFmtId="0" fontId="13" fillId="8" borderId="1" applyNumberFormat="0" applyProtection="0">
      <alignment horizontal="left" vertical="top" indent="1"/>
    </xf>
    <xf numFmtId="0" fontId="13" fillId="21" borderId="1" applyNumberFormat="0" applyProtection="0">
      <alignment horizontal="left" vertical="center" indent="1"/>
    </xf>
    <xf numFmtId="0" fontId="13" fillId="21" borderId="1" applyNumberFormat="0" applyProtection="0">
      <alignment horizontal="left" vertical="top" indent="1"/>
    </xf>
    <xf numFmtId="0" fontId="13" fillId="22" borderId="1" applyNumberFormat="0" applyProtection="0">
      <alignment horizontal="left" vertical="center" indent="1"/>
    </xf>
    <xf numFmtId="0" fontId="13" fillId="22" borderId="1" applyNumberFormat="0" applyProtection="0">
      <alignment horizontal="left" vertical="top" indent="1"/>
    </xf>
    <xf numFmtId="4" fontId="16" fillId="23" borderId="1" applyNumberFormat="0" applyProtection="0">
      <alignment vertical="center"/>
    </xf>
    <xf numFmtId="4" fontId="23" fillId="23" borderId="1" applyNumberFormat="0" applyProtection="0">
      <alignment vertical="center"/>
    </xf>
    <xf numFmtId="4" fontId="16" fillId="23" borderId="1" applyNumberFormat="0" applyProtection="0">
      <alignment horizontal="left" vertical="center" indent="1"/>
    </xf>
    <xf numFmtId="0" fontId="16" fillId="23" borderId="1" applyNumberFormat="0" applyProtection="0">
      <alignment horizontal="left" vertical="top" indent="1"/>
    </xf>
    <xf numFmtId="4" fontId="23" fillId="9" borderId="1" applyNumberFormat="0" applyProtection="0">
      <alignment horizontal="right" vertical="center"/>
    </xf>
    <xf numFmtId="0" fontId="16" fillId="8" borderId="1" applyNumberFormat="0" applyProtection="0">
      <alignment horizontal="left" vertical="top" indent="1"/>
    </xf>
    <xf numFmtId="4" fontId="24" fillId="0" borderId="0" applyNumberFormat="0" applyProtection="0">
      <alignment horizontal="left" vertical="center" indent="1"/>
    </xf>
    <xf numFmtId="4" fontId="25" fillId="9" borderId="1" applyNumberFormat="0" applyProtection="0">
      <alignment horizontal="right" vertical="center"/>
    </xf>
    <xf numFmtId="0" fontId="13" fillId="0" borderId="0"/>
    <xf numFmtId="0" fontId="9" fillId="0" borderId="0"/>
    <xf numFmtId="0" fontId="8" fillId="0" borderId="0"/>
    <xf numFmtId="0" fontId="7" fillId="0" borderId="0"/>
    <xf numFmtId="0" fontId="13" fillId="0" borderId="0"/>
    <xf numFmtId="0" fontId="6" fillId="0" borderId="0"/>
    <xf numFmtId="0" fontId="6" fillId="0" borderId="0"/>
    <xf numFmtId="9" fontId="13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13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44" fillId="29" borderId="9" applyNumberFormat="0" applyFont="0" applyFill="0" applyAlignment="0" applyProtection="0"/>
    <xf numFmtId="0" fontId="44" fillId="29" borderId="0" applyFont="0" applyFill="0" applyBorder="0" applyAlignment="0" applyProtection="0"/>
    <xf numFmtId="0" fontId="45" fillId="29" borderId="0" applyNumberFormat="0" applyFont="0" applyFill="0" applyBorder="0" applyAlignment="0" applyProtection="0"/>
    <xf numFmtId="0" fontId="45" fillId="29" borderId="0" applyNumberFormat="0" applyFont="0" applyFill="0" applyBorder="0" applyAlignment="0" applyProtection="0"/>
    <xf numFmtId="0" fontId="45" fillId="29" borderId="0" applyNumberFormat="0" applyFont="0" applyFill="0" applyBorder="0" applyAlignment="0" applyProtection="0"/>
    <xf numFmtId="0" fontId="45" fillId="29" borderId="0" applyNumberFormat="0" applyFont="0" applyFill="0" applyBorder="0" applyAlignment="0" applyProtection="0"/>
    <xf numFmtId="0" fontId="45" fillId="29" borderId="0" applyNumberFormat="0" applyFont="0" applyFill="0" applyBorder="0" applyAlignment="0" applyProtection="0"/>
    <xf numFmtId="0" fontId="45" fillId="29" borderId="0" applyNumberFormat="0" applyFont="0" applyFill="0" applyBorder="0" applyAlignment="0" applyProtection="0"/>
    <xf numFmtId="0" fontId="45" fillId="29" borderId="0" applyNumberFormat="0" applyFont="0" applyFill="0" applyBorder="0" applyAlignment="0" applyProtection="0"/>
    <xf numFmtId="3" fontId="44" fillId="29" borderId="0" applyFont="0" applyFill="0" applyBorder="0" applyAlignment="0" applyProtection="0"/>
    <xf numFmtId="0" fontId="45" fillId="29" borderId="0" applyNumberFormat="0" applyFont="0" applyFill="0" applyBorder="0" applyAlignment="0" applyProtection="0"/>
    <xf numFmtId="0" fontId="45" fillId="29" borderId="0" applyNumberFormat="0" applyFont="0" applyFill="0" applyBorder="0" applyAlignment="0" applyProtection="0"/>
    <xf numFmtId="175" fontId="44" fillId="29" borderId="0" applyFont="0" applyFill="0" applyBorder="0" applyAlignment="0" applyProtection="0"/>
    <xf numFmtId="0" fontId="18" fillId="0" borderId="0" applyNumberFormat="0" applyFill="0" applyBorder="0" applyAlignment="0" applyProtection="0"/>
    <xf numFmtId="0" fontId="44" fillId="0" borderId="0"/>
    <xf numFmtId="0" fontId="13" fillId="0" borderId="0"/>
    <xf numFmtId="2" fontId="44" fillId="29" borderId="0" applyFont="0" applyFill="0" applyBorder="0" applyAlignment="0" applyProtection="0"/>
    <xf numFmtId="0" fontId="46" fillId="29" borderId="0" applyNumberFormat="0" applyFill="0" applyBorder="0" applyAlignment="0" applyProtection="0"/>
    <xf numFmtId="0" fontId="47" fillId="29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" fontId="48" fillId="0" borderId="0">
      <alignment horizontal="left"/>
      <protection hidden="1"/>
    </xf>
    <xf numFmtId="1" fontId="49" fillId="0" borderId="0">
      <protection hidden="1"/>
    </xf>
    <xf numFmtId="0" fontId="13" fillId="0" borderId="0"/>
    <xf numFmtId="0" fontId="13" fillId="0" borderId="0"/>
    <xf numFmtId="0" fontId="4" fillId="0" borderId="0"/>
    <xf numFmtId="0" fontId="3" fillId="0" borderId="0"/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0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1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2" fontId="48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0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82" fontId="49" fillId="0" borderId="12">
      <alignment horizontal="righ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" fontId="49" fillId="0" borderId="13">
      <alignment horizontal="left"/>
      <protection hidden="1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0" fontId="48" fillId="41" borderId="12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182" fontId="48" fillId="42" borderId="12" applyBorder="0">
      <alignment horizontal="right"/>
      <protection locked="0"/>
    </xf>
    <xf numFmtId="0" fontId="130" fillId="0" borderId="0"/>
    <xf numFmtId="0" fontId="131" fillId="0" borderId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2" fillId="0" borderId="0"/>
    <xf numFmtId="0" fontId="132" fillId="0" borderId="0"/>
    <xf numFmtId="0" fontId="133" fillId="43" borderId="0" applyNumberFormat="0" applyBorder="0" applyAlignment="0" applyProtection="0"/>
    <xf numFmtId="0" fontId="133" fillId="12" borderId="0" applyNumberFormat="0" applyBorder="0" applyAlignment="0" applyProtection="0"/>
    <xf numFmtId="0" fontId="133" fillId="44" borderId="0" applyNumberFormat="0" applyBorder="0" applyAlignment="0" applyProtection="0"/>
    <xf numFmtId="0" fontId="133" fillId="45" borderId="0" applyNumberFormat="0" applyBorder="0" applyAlignment="0" applyProtection="0"/>
    <xf numFmtId="0" fontId="133" fillId="46" borderId="0" applyNumberFormat="0" applyBorder="0" applyAlignment="0" applyProtection="0"/>
    <xf numFmtId="0" fontId="133" fillId="44" borderId="0" applyNumberFormat="0" applyBorder="0" applyAlignment="0" applyProtection="0"/>
    <xf numFmtId="0" fontId="133" fillId="46" borderId="0" applyNumberFormat="0" applyBorder="0" applyAlignment="0" applyProtection="0"/>
    <xf numFmtId="0" fontId="133" fillId="12" borderId="0" applyNumberFormat="0" applyBorder="0" applyAlignment="0" applyProtection="0"/>
    <xf numFmtId="0" fontId="133" fillId="6" borderId="0" applyNumberFormat="0" applyBorder="0" applyAlignment="0" applyProtection="0"/>
    <xf numFmtId="0" fontId="133" fillId="11" borderId="0" applyNumberFormat="0" applyBorder="0" applyAlignment="0" applyProtection="0"/>
    <xf numFmtId="0" fontId="133" fillId="46" borderId="0" applyNumberFormat="0" applyBorder="0" applyAlignment="0" applyProtection="0"/>
    <xf numFmtId="0" fontId="133" fillId="44" borderId="0" applyNumberFormat="0" applyBorder="0" applyAlignment="0" applyProtection="0"/>
    <xf numFmtId="0" fontId="134" fillId="46" borderId="0" applyNumberFormat="0" applyBorder="0" applyAlignment="0" applyProtection="0"/>
    <xf numFmtId="0" fontId="134" fillId="16" borderId="0" applyNumberFormat="0" applyBorder="0" applyAlignment="0" applyProtection="0"/>
    <xf numFmtId="0" fontId="134" fillId="14" borderId="0" applyNumberFormat="0" applyBorder="0" applyAlignment="0" applyProtection="0"/>
    <xf numFmtId="0" fontId="134" fillId="11" borderId="0" applyNumberFormat="0" applyBorder="0" applyAlignment="0" applyProtection="0"/>
    <xf numFmtId="0" fontId="134" fillId="46" borderId="0" applyNumberFormat="0" applyBorder="0" applyAlignment="0" applyProtection="0"/>
    <xf numFmtId="0" fontId="134" fillId="12" borderId="0" applyNumberFormat="0" applyBorder="0" applyAlignment="0" applyProtection="0"/>
    <xf numFmtId="0" fontId="135" fillId="47" borderId="0" applyNumberFormat="0" applyBorder="0" applyAlignment="0" applyProtection="0"/>
    <xf numFmtId="0" fontId="135" fillId="48" borderId="0" applyNumberFormat="0" applyBorder="0" applyAlignment="0" applyProtection="0"/>
    <xf numFmtId="0" fontId="136" fillId="49" borderId="0" applyNumberFormat="0" applyBorder="0" applyAlignment="0" applyProtection="0"/>
    <xf numFmtId="0" fontId="135" fillId="50" borderId="0" applyNumberFormat="0" applyBorder="0" applyAlignment="0" applyProtection="0"/>
    <xf numFmtId="0" fontId="135" fillId="51" borderId="0" applyNumberFormat="0" applyBorder="0" applyAlignment="0" applyProtection="0"/>
    <xf numFmtId="0" fontId="136" fillId="52" borderId="0" applyNumberFormat="0" applyBorder="0" applyAlignment="0" applyProtection="0"/>
    <xf numFmtId="0" fontId="135" fillId="53" borderId="0" applyNumberFormat="0" applyBorder="0" applyAlignment="0" applyProtection="0"/>
    <xf numFmtId="0" fontId="135" fillId="54" borderId="0" applyNumberFormat="0" applyBorder="0" applyAlignment="0" applyProtection="0"/>
    <xf numFmtId="0" fontId="136" fillId="55" borderId="0" applyNumberFormat="0" applyBorder="0" applyAlignment="0" applyProtection="0"/>
    <xf numFmtId="0" fontId="135" fillId="50" borderId="0" applyNumberFormat="0" applyBorder="0" applyAlignment="0" applyProtection="0"/>
    <xf numFmtId="0" fontId="135" fillId="56" borderId="0" applyNumberFormat="0" applyBorder="0" applyAlignment="0" applyProtection="0"/>
    <xf numFmtId="0" fontId="136" fillId="51" borderId="0" applyNumberFormat="0" applyBorder="0" applyAlignment="0" applyProtection="0"/>
    <xf numFmtId="0" fontId="135" fillId="57" borderId="0" applyNumberFormat="0" applyBorder="0" applyAlignment="0" applyProtection="0"/>
    <xf numFmtId="0" fontId="135" fillId="58" borderId="0" applyNumberFormat="0" applyBorder="0" applyAlignment="0" applyProtection="0"/>
    <xf numFmtId="0" fontId="136" fillId="49" borderId="0" applyNumberFormat="0" applyBorder="0" applyAlignment="0" applyProtection="0"/>
    <xf numFmtId="0" fontId="135" fillId="42" borderId="0" applyNumberFormat="0" applyBorder="0" applyAlignment="0" applyProtection="0"/>
    <xf numFmtId="0" fontId="135" fillId="59" borderId="0" applyNumberFormat="0" applyBorder="0" applyAlignment="0" applyProtection="0"/>
    <xf numFmtId="0" fontId="136" fillId="60" borderId="0" applyNumberFormat="0" applyBorder="0" applyAlignment="0" applyProtection="0"/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7" fillId="22" borderId="7" applyNumberFormat="0" applyFont="0" applyFill="0" applyBorder="0" applyAlignment="0">
      <alignment vertical="center"/>
    </xf>
    <xf numFmtId="0" fontId="138" fillId="0" borderId="0">
      <alignment horizontal="center" wrapText="1"/>
      <protection locked="0"/>
    </xf>
    <xf numFmtId="0" fontId="138" fillId="0" borderId="0">
      <alignment horizontal="center" wrapText="1"/>
      <protection locked="0"/>
    </xf>
    <xf numFmtId="0" fontId="138" fillId="0" borderId="0">
      <alignment horizontal="center" wrapText="1"/>
      <protection locked="0"/>
    </xf>
    <xf numFmtId="0" fontId="138" fillId="0" borderId="0">
      <alignment horizontal="center" wrapText="1"/>
      <protection locked="0"/>
    </xf>
    <xf numFmtId="183" fontId="13" fillId="0" borderId="0" applyFill="0" applyBorder="0" applyAlignment="0"/>
    <xf numFmtId="183" fontId="13" fillId="0" borderId="0" applyFill="0" applyBorder="0" applyAlignment="0"/>
    <xf numFmtId="183" fontId="13" fillId="0" borderId="0" applyFill="0" applyBorder="0" applyAlignment="0"/>
    <xf numFmtId="183" fontId="13" fillId="0" borderId="0" applyFill="0" applyBorder="0" applyAlignment="0"/>
    <xf numFmtId="1" fontId="14" fillId="0" borderId="14" applyAlignment="0">
      <alignment horizontal="left" vertical="center"/>
    </xf>
    <xf numFmtId="184" fontId="139" fillId="7" borderId="15" applyNumberFormat="0" applyFont="0" applyFill="0" applyBorder="0" applyAlignment="0">
      <alignment horizontal="center"/>
    </xf>
    <xf numFmtId="184" fontId="139" fillId="7" borderId="15" applyNumberFormat="0" applyFont="0" applyFill="0" applyBorder="0" applyAlignment="0">
      <alignment horizontal="center"/>
    </xf>
    <xf numFmtId="0" fontId="140" fillId="0" borderId="16" applyNumberFormat="0" applyFill="0" applyAlignment="0" applyProtection="0"/>
    <xf numFmtId="0" fontId="141" fillId="0" borderId="17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1" fillId="0" borderId="17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0" fillId="0" borderId="16" applyNumberFormat="0" applyFill="0" applyAlignment="0" applyProtection="0"/>
    <xf numFmtId="0" fontId="141" fillId="0" borderId="17" applyNumberFormat="0" applyFill="0" applyAlignment="0" applyProtection="0"/>
    <xf numFmtId="0" fontId="142" fillId="0" borderId="0" applyNumberFormat="0" applyFill="0" applyBorder="0" applyAlignment="0" applyProtection="0"/>
    <xf numFmtId="185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143" fillId="0" borderId="0" applyNumberFormat="0" applyAlignment="0">
      <alignment horizontal="left"/>
    </xf>
    <xf numFmtId="0" fontId="144" fillId="0" borderId="0" applyNumberFormat="0" applyAlignment="0">
      <alignment horizontal="left"/>
    </xf>
    <xf numFmtId="0" fontId="143" fillId="0" borderId="0" applyNumberFormat="0" applyAlignment="0">
      <alignment horizontal="left"/>
    </xf>
    <xf numFmtId="0" fontId="143" fillId="0" borderId="0" applyNumberFormat="0" applyAlignment="0">
      <alignment horizontal="left"/>
    </xf>
    <xf numFmtId="0" fontId="145" fillId="0" borderId="0" applyNumberFormat="0" applyAlignment="0"/>
    <xf numFmtId="0" fontId="146" fillId="0" borderId="0" applyNumberFormat="0" applyAlignment="0"/>
    <xf numFmtId="0" fontId="145" fillId="0" borderId="0" applyNumberFormat="0" applyAlignment="0"/>
    <xf numFmtId="0" fontId="146" fillId="0" borderId="0" applyNumberFormat="0" applyAlignment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4" fontId="141" fillId="0" borderId="0" applyFill="0" applyBorder="0" applyAlignment="0" applyProtection="0"/>
    <xf numFmtId="4" fontId="141" fillId="0" borderId="0" applyFill="0" applyBorder="0" applyAlignment="0" applyProtection="0"/>
    <xf numFmtId="4" fontId="141" fillId="0" borderId="0" applyFill="0" applyBorder="0" applyAlignment="0" applyProtection="0"/>
    <xf numFmtId="0" fontId="147" fillId="0" borderId="0">
      <alignment horizontal="center" vertical="center"/>
    </xf>
    <xf numFmtId="0" fontId="147" fillId="61" borderId="0">
      <alignment horizontal="center" vertical="center"/>
    </xf>
    <xf numFmtId="0" fontId="147" fillId="62" borderId="0">
      <alignment horizontal="center" vertical="center"/>
    </xf>
    <xf numFmtId="0" fontId="147" fillId="63" borderId="0">
      <alignment horizontal="center" vertical="center"/>
    </xf>
    <xf numFmtId="15" fontId="132" fillId="0" borderId="0"/>
    <xf numFmtId="15" fontId="132" fillId="0" borderId="0"/>
    <xf numFmtId="15" fontId="132" fillId="0" borderId="0"/>
    <xf numFmtId="15" fontId="132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8" fillId="64" borderId="0" applyNumberFormat="0" applyBorder="0" applyAlignment="0" applyProtection="0"/>
    <xf numFmtId="0" fontId="148" fillId="65" borderId="0" applyNumberFormat="0" applyBorder="0" applyAlignment="0" applyProtection="0"/>
    <xf numFmtId="0" fontId="148" fillId="66" borderId="0" applyNumberFormat="0" applyBorder="0" applyAlignment="0" applyProtection="0"/>
    <xf numFmtId="0" fontId="149" fillId="0" borderId="0" applyNumberFormat="0" applyAlignment="0">
      <alignment horizontal="left"/>
    </xf>
    <xf numFmtId="0" fontId="150" fillId="0" borderId="0" applyNumberFormat="0" applyAlignment="0">
      <alignment horizontal="left"/>
    </xf>
    <xf numFmtId="0" fontId="149" fillId="0" borderId="0" applyNumberFormat="0" applyAlignment="0">
      <alignment horizontal="left"/>
    </xf>
    <xf numFmtId="0" fontId="149" fillId="0" borderId="0" applyNumberFormat="0" applyAlignment="0">
      <alignment horizontal="left"/>
    </xf>
    <xf numFmtId="38" fontId="151" fillId="37" borderId="0" applyNumberFormat="0" applyBorder="0" applyAlignment="0" applyProtection="0"/>
    <xf numFmtId="0" fontId="152" fillId="0" borderId="18" applyNumberFormat="0" applyAlignment="0" applyProtection="0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2" fillId="0" borderId="19">
      <alignment horizontal="left" vertical="center"/>
    </xf>
    <xf numFmtId="0" fontId="153" fillId="67" borderId="0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0" fontId="151" fillId="23" borderId="12" applyNumberFormat="0" applyBorder="0" applyAlignment="0" applyProtection="0"/>
    <xf numFmtId="187" fontId="13" fillId="68" borderId="0"/>
    <xf numFmtId="187" fontId="13" fillId="68" borderId="0"/>
    <xf numFmtId="187" fontId="13" fillId="68" borderId="0"/>
    <xf numFmtId="187" fontId="13" fillId="68" borderId="0"/>
    <xf numFmtId="0" fontId="154" fillId="69" borderId="20" applyNumberFormat="0" applyAlignment="0" applyProtection="0"/>
    <xf numFmtId="187" fontId="13" fillId="70" borderId="0"/>
    <xf numFmtId="187" fontId="13" fillId="70" borderId="0"/>
    <xf numFmtId="187" fontId="13" fillId="70" borderId="0"/>
    <xf numFmtId="187" fontId="13" fillId="70" borderId="0"/>
    <xf numFmtId="188" fontId="141" fillId="0" borderId="0" applyFill="0" applyBorder="0" applyAlignment="0" applyProtection="0"/>
    <xf numFmtId="188" fontId="141" fillId="0" borderId="0" applyFill="0" applyBorder="0" applyAlignment="0" applyProtection="0"/>
    <xf numFmtId="188" fontId="141" fillId="0" borderId="0" applyFill="0" applyBorder="0" applyAlignment="0" applyProtection="0"/>
    <xf numFmtId="189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91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0" fontId="155" fillId="0" borderId="21" applyNumberFormat="0" applyFill="0" applyAlignment="0" applyProtection="0"/>
    <xf numFmtId="0" fontId="156" fillId="0" borderId="22" applyNumberFormat="0" applyFill="0" applyAlignment="0" applyProtection="0"/>
    <xf numFmtId="0" fontId="157" fillId="0" borderId="23" applyNumberFormat="0" applyFill="0" applyAlignment="0" applyProtection="0"/>
    <xf numFmtId="0" fontId="157" fillId="0" borderId="0" applyNumberFormat="0" applyFill="0" applyBorder="0" applyAlignment="0" applyProtection="0"/>
    <xf numFmtId="0" fontId="158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6" borderId="0" applyNumberFormat="0" applyBorder="0" applyAlignment="0" applyProtection="0"/>
    <xf numFmtId="0" fontId="123" fillId="40" borderId="0" applyNumberFormat="0" applyBorder="0" applyAlignment="0" applyProtection="0"/>
    <xf numFmtId="0" fontId="163" fillId="0" borderId="0"/>
    <xf numFmtId="0" fontId="163" fillId="0" borderId="0"/>
    <xf numFmtId="0" fontId="163" fillId="0" borderId="0"/>
    <xf numFmtId="0" fontId="16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0" fontId="13" fillId="0" borderId="0" applyNumberFormat="0" applyFill="0" applyBorder="0" applyAlignment="0" applyProtection="0"/>
    <xf numFmtId="0" fontId="1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64" fillId="0" borderId="0"/>
    <xf numFmtId="0" fontId="164" fillId="0" borderId="0"/>
    <xf numFmtId="0" fontId="165" fillId="0" borderId="0"/>
    <xf numFmtId="0" fontId="130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186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4" fontId="138" fillId="0" borderId="0">
      <alignment horizontal="center" wrapText="1"/>
      <protection locked="0"/>
    </xf>
    <xf numFmtId="14" fontId="138" fillId="0" borderId="0">
      <alignment horizontal="center" wrapText="1"/>
      <protection locked="0"/>
    </xf>
    <xf numFmtId="14" fontId="138" fillId="0" borderId="0">
      <alignment horizontal="center" wrapText="1"/>
      <protection locked="0"/>
    </xf>
    <xf numFmtId="14" fontId="138" fillId="0" borderId="0">
      <alignment horizontal="center" wrapText="1"/>
      <protection locked="0"/>
    </xf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2" fontId="141" fillId="0" borderId="0" applyFill="0" applyBorder="0" applyAlignment="0" applyProtection="0"/>
    <xf numFmtId="2" fontId="141" fillId="0" borderId="0" applyFill="0" applyBorder="0" applyAlignment="0" applyProtection="0"/>
    <xf numFmtId="2" fontId="141" fillId="0" borderId="0" applyFill="0" applyBorder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" fillId="44" borderId="24" applyNumberFormat="0" applyFont="0" applyAlignment="0" applyProtection="0"/>
    <xf numFmtId="0" fontId="13" fillId="44" borderId="24" applyNumberFormat="0" applyFont="0" applyAlignment="0" applyProtection="0"/>
    <xf numFmtId="0" fontId="13" fillId="44" borderId="24" applyNumberFormat="0" applyFont="0" applyAlignment="0" applyProtection="0"/>
    <xf numFmtId="0" fontId="13" fillId="44" borderId="24" applyNumberFormat="0" applyFont="0" applyAlignment="0" applyProtection="0"/>
    <xf numFmtId="0" fontId="13" fillId="44" borderId="24" applyNumberFormat="0" applyFont="0" applyAlignment="0" applyProtection="0"/>
    <xf numFmtId="0" fontId="13" fillId="44" borderId="24" applyNumberFormat="0" applyFont="0" applyAlignment="0" applyProtection="0"/>
    <xf numFmtId="0" fontId="13" fillId="44" borderId="24" applyNumberFormat="0" applyFont="0" applyAlignment="0" applyProtection="0"/>
    <xf numFmtId="0" fontId="13" fillId="44" borderId="24" applyNumberFormat="0" applyFont="0" applyAlignment="0" applyProtection="0"/>
    <xf numFmtId="0" fontId="13" fillId="44" borderId="24" applyNumberFormat="0" applyFont="0" applyAlignment="0" applyProtection="0"/>
    <xf numFmtId="0" fontId="13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44" borderId="24" applyNumberFormat="0" applyFont="0" applyAlignment="0" applyProtection="0"/>
    <xf numFmtId="0" fontId="130" fillId="0" borderId="0"/>
    <xf numFmtId="0" fontId="130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66" fillId="0" borderId="25" applyNumberFormat="0" applyFill="0" applyAlignment="0" applyProtection="0"/>
    <xf numFmtId="0" fontId="132" fillId="0" borderId="0" applyNumberFormat="0" applyFont="0" applyFill="0" applyBorder="0" applyAlignment="0" applyProtection="0">
      <alignment horizontal="left"/>
    </xf>
    <xf numFmtId="0" fontId="132" fillId="0" borderId="0" applyNumberFormat="0" applyFont="0" applyFill="0" applyBorder="0" applyAlignment="0" applyProtection="0">
      <alignment horizontal="left"/>
    </xf>
    <xf numFmtId="0" fontId="132" fillId="0" borderId="0" applyNumberFormat="0" applyFont="0" applyFill="0" applyBorder="0" applyAlignment="0" applyProtection="0">
      <alignment horizontal="left"/>
    </xf>
    <xf numFmtId="194" fontId="13" fillId="0" borderId="0" applyNumberFormat="0" applyFill="0" applyBorder="0" applyAlignment="0" applyProtection="0">
      <alignment horizontal="left"/>
    </xf>
    <xf numFmtId="194" fontId="13" fillId="0" borderId="0" applyNumberFormat="0" applyFill="0" applyBorder="0" applyAlignment="0" applyProtection="0">
      <alignment horizontal="left"/>
    </xf>
    <xf numFmtId="194" fontId="13" fillId="0" borderId="0" applyNumberFormat="0" applyFill="0" applyBorder="0" applyAlignment="0" applyProtection="0">
      <alignment horizontal="left"/>
    </xf>
    <xf numFmtId="194" fontId="13" fillId="0" borderId="0" applyNumberFormat="0" applyFill="0" applyBorder="0" applyAlignment="0" applyProtection="0">
      <alignment horizontal="left"/>
    </xf>
    <xf numFmtId="0" fontId="142" fillId="0" borderId="0" applyNumberFormat="0" applyFill="0" applyBorder="0" applyAlignment="0" applyProtection="0"/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0" fontId="13" fillId="0" borderId="0"/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" fillId="7" borderId="26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0" fontId="13" fillId="0" borderId="0"/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7" fillId="7" borderId="27" applyNumberFormat="0" applyProtection="0">
      <alignment vertical="center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0" fontId="13" fillId="0" borderId="0"/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4" fontId="16" fillId="7" borderId="26" applyNumberFormat="0" applyProtection="0">
      <alignment horizontal="left" vertical="center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3" fillId="0" borderId="0"/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0" fontId="168" fillId="6" borderId="1" applyNumberFormat="0" applyProtection="0">
      <alignment horizontal="left" vertical="top" indent="1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0" fontId="13" fillId="0" borderId="0"/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11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0" fontId="13" fillId="0" borderId="0"/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70" borderId="27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0" fontId="13" fillId="0" borderId="0"/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3" borderId="28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0" fontId="13" fillId="0" borderId="0"/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4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0" fontId="13" fillId="0" borderId="0"/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5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0" fontId="13" fillId="0" borderId="0"/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6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0" fontId="13" fillId="0" borderId="0"/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7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0" fontId="13" fillId="0" borderId="0"/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8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0" fontId="13" fillId="0" borderId="0"/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19" borderId="27" applyNumberFormat="0" applyProtection="0">
      <alignment horizontal="right" vertical="center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0" fontId="13" fillId="0" borderId="0"/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51" fillId="71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0" fontId="13" fillId="0" borderId="0"/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0" fontId="13" fillId="0" borderId="0"/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69" fillId="72" borderId="28" applyNumberFormat="0" applyProtection="0">
      <alignment horizontal="left" vertical="center" indent="1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0" fontId="13" fillId="0" borderId="0"/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2" borderId="27" applyNumberFormat="0" applyProtection="0">
      <alignment horizontal="right" vertical="center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0" fontId="13" fillId="0" borderId="0"/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9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0" fontId="13" fillId="0" borderId="0"/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4" fontId="151" fillId="2" borderId="28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3" fillId="74" borderId="26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3" fillId="0" borderId="0"/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3" borderId="27" applyNumberFormat="0" applyProtection="0">
      <alignment horizontal="left" vertical="center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3" fillId="0" borderId="0"/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2" borderId="1" applyNumberFormat="0" applyProtection="0">
      <alignment horizontal="left" vertical="top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3" fillId="76" borderId="26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3" fillId="0" borderId="0"/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75" borderId="27" applyNumberFormat="0" applyProtection="0">
      <alignment horizontal="left" vertical="center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3" fillId="0" borderId="0"/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2" borderId="1" applyNumberFormat="0" applyProtection="0">
      <alignment horizontal="left" vertical="top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3" fillId="0" borderId="0"/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27" applyNumberFormat="0" applyProtection="0">
      <alignment horizontal="left" vertical="center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3" fillId="0" borderId="0"/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43" borderId="1" applyNumberFormat="0" applyProtection="0">
      <alignment horizontal="left" vertical="top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3" fillId="0" borderId="0"/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27" applyNumberFormat="0" applyProtection="0">
      <alignment horizontal="left" vertical="center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3" fillId="0" borderId="0"/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51" fillId="9" borderId="1" applyNumberFormat="0" applyProtection="0">
      <alignment horizontal="left" vertical="top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0" borderId="0"/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51" fillId="78" borderId="29" applyNumberFormat="0">
      <protection locked="0"/>
    </xf>
    <xf numFmtId="0" fontId="13" fillId="0" borderId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0" fontId="170" fillId="72" borderId="30" applyBorder="0"/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0" fontId="13" fillId="0" borderId="0"/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71" fillId="44" borderId="1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4" fontId="167" fillId="23" borderId="12" applyNumberFormat="0" applyProtection="0">
      <alignment vertical="center"/>
    </xf>
    <xf numFmtId="0" fontId="13" fillId="0" borderId="0"/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0" fontId="13" fillId="0" borderId="0"/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4" fontId="171" fillId="73" borderId="1" applyNumberFormat="0" applyProtection="0">
      <alignment horizontal="left" vertical="center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3" fillId="0" borderId="0"/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0" fontId="171" fillId="44" borderId="1" applyNumberFormat="0" applyProtection="0">
      <alignment horizontal="left" vertical="top" indent="1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0" fontId="13" fillId="0" borderId="0"/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51" fillId="0" borderId="27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16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0" fontId="13" fillId="0" borderId="0"/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4" fontId="23" fillId="79" borderId="26" applyNumberFormat="0" applyProtection="0">
      <alignment horizontal="right" vertical="center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4" fillId="0" borderId="0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4" fillId="0" borderId="0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0" borderId="0"/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3" fillId="77" borderId="26" applyNumberFormat="0" applyProtection="0">
      <alignment horizontal="left" vertical="center" indent="1"/>
    </xf>
    <xf numFmtId="0" fontId="172" fillId="0" borderId="0"/>
    <xf numFmtId="0" fontId="13" fillId="0" borderId="0"/>
    <xf numFmtId="0" fontId="172" fillId="0" borderId="0"/>
    <xf numFmtId="0" fontId="151" fillId="80" borderId="31"/>
    <xf numFmtId="0" fontId="151" fillId="80" borderId="31"/>
    <xf numFmtId="0" fontId="151" fillId="80" borderId="31"/>
    <xf numFmtId="0" fontId="151" fillId="80" borderId="31"/>
    <xf numFmtId="0" fontId="151" fillId="80" borderId="31"/>
    <xf numFmtId="0" fontId="151" fillId="80" borderId="31"/>
    <xf numFmtId="0" fontId="151" fillId="80" borderId="31"/>
    <xf numFmtId="0" fontId="151" fillId="80" borderId="31"/>
    <xf numFmtId="0" fontId="151" fillId="80" borderId="31"/>
    <xf numFmtId="0" fontId="151" fillId="80" borderId="31"/>
    <xf numFmtId="0" fontId="151" fillId="80" borderId="31"/>
    <xf numFmtId="0" fontId="151" fillId="80" borderId="31"/>
    <xf numFmtId="0" fontId="151" fillId="80" borderId="31"/>
    <xf numFmtId="0" fontId="151" fillId="80" borderId="31"/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0" fontId="13" fillId="0" borderId="0"/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4" fontId="173" fillId="78" borderId="27" applyNumberFormat="0" applyProtection="0">
      <alignment horizontal="right" vertical="center"/>
    </xf>
    <xf numFmtId="0" fontId="174" fillId="0" borderId="0" applyNumberFormat="0" applyFill="0" applyBorder="0" applyAlignment="0" applyProtection="0"/>
    <xf numFmtId="0" fontId="175" fillId="46" borderId="0" applyNumberFormat="0" applyBorder="0" applyAlignment="0" applyProtection="0"/>
    <xf numFmtId="0" fontId="122" fillId="39" borderId="0" applyNumberFormat="0" applyBorder="0" applyAlignment="0" applyProtection="0"/>
    <xf numFmtId="0" fontId="176" fillId="0" borderId="0"/>
    <xf numFmtId="40" fontId="177" fillId="0" borderId="0" applyBorder="0">
      <alignment horizontal="right"/>
    </xf>
    <xf numFmtId="0" fontId="166" fillId="0" borderId="0" applyNumberFormat="0" applyFill="0" applyBorder="0" applyAlignment="0" applyProtection="0"/>
    <xf numFmtId="0" fontId="178" fillId="6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8" fillId="45" borderId="32" applyNumberFormat="0" applyAlignment="0" applyProtection="0"/>
    <xf numFmtId="0" fontId="179" fillId="78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0" fillId="73" borderId="32" applyNumberFormat="0" applyAlignment="0" applyProtection="0"/>
    <xf numFmtId="0" fontId="181" fillId="78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1" fillId="73" borderId="26" applyNumberFormat="0" applyAlignment="0" applyProtection="0"/>
    <xf numFmtId="0" fontId="182" fillId="0" borderId="0" applyNumberFormat="0" applyFill="0" applyBorder="0" applyAlignment="0" applyProtection="0"/>
    <xf numFmtId="0" fontId="134" fillId="81" borderId="0" applyNumberFormat="0" applyBorder="0" applyAlignment="0" applyProtection="0"/>
    <xf numFmtId="0" fontId="134" fillId="16" borderId="0" applyNumberFormat="0" applyBorder="0" applyAlignment="0" applyProtection="0"/>
    <xf numFmtId="0" fontId="134" fillId="14" borderId="0" applyNumberFormat="0" applyBorder="0" applyAlignment="0" applyProtection="0"/>
    <xf numFmtId="0" fontId="134" fillId="72" borderId="0" applyNumberFormat="0" applyBorder="0" applyAlignment="0" applyProtection="0"/>
    <xf numFmtId="0" fontId="134" fillId="82" borderId="0" applyNumberFormat="0" applyBorder="0" applyAlignment="0" applyProtection="0"/>
    <xf numFmtId="0" fontId="134" fillId="13" borderId="0" applyNumberFormat="0" applyBorder="0" applyAlignment="0" applyProtection="0"/>
  </cellStyleXfs>
  <cellXfs count="1968">
    <xf numFmtId="0" fontId="0" fillId="0" borderId="0" xfId="0"/>
    <xf numFmtId="167" fontId="53" fillId="26" borderId="3" xfId="3" applyNumberFormat="1" applyFont="1" applyFill="1" applyBorder="1" applyAlignment="1">
      <alignment vertical="center"/>
    </xf>
    <xf numFmtId="167" fontId="53" fillId="25" borderId="3" xfId="3" applyNumberFormat="1" applyFont="1" applyFill="1" applyBorder="1" applyAlignment="1">
      <alignment vertical="center"/>
    </xf>
    <xf numFmtId="167" fontId="90" fillId="36" borderId="0" xfId="3" applyNumberFormat="1" applyFont="1" applyFill="1" applyBorder="1" applyAlignment="1">
      <alignment horizontal="center" vertical="center" wrapText="1"/>
    </xf>
    <xf numFmtId="167" fontId="90" fillId="34" borderId="0" xfId="3" applyNumberFormat="1" applyFont="1" applyFill="1" applyBorder="1" applyAlignment="1">
      <alignment horizontal="center" vertical="center" wrapText="1"/>
    </xf>
    <xf numFmtId="167" fontId="90" fillId="36" borderId="0" xfId="3" applyNumberFormat="1" applyFont="1" applyFill="1" applyAlignment="1">
      <alignment horizontal="center" vertical="center"/>
    </xf>
    <xf numFmtId="166" fontId="90" fillId="35" borderId="0" xfId="3" applyNumberFormat="1" applyFont="1" applyFill="1" applyBorder="1" applyAlignment="1">
      <alignment horizontal="center" vertical="center"/>
    </xf>
    <xf numFmtId="167" fontId="72" fillId="24" borderId="0" xfId="3" applyNumberFormat="1" applyFont="1" applyFill="1" applyBorder="1" applyAlignment="1">
      <alignment horizontal="center" vertical="center" wrapText="1"/>
    </xf>
    <xf numFmtId="167" fontId="90" fillId="35" borderId="0" xfId="3" applyNumberFormat="1" applyFont="1" applyFill="1" applyBorder="1" applyAlignment="1">
      <alignment horizontal="center" vertical="center" wrapText="1"/>
    </xf>
    <xf numFmtId="167" fontId="71" fillId="34" borderId="0" xfId="3" applyNumberFormat="1" applyFont="1" applyFill="1" applyAlignment="1">
      <alignment horizontal="center" vertical="center"/>
    </xf>
    <xf numFmtId="167" fontId="90" fillId="31" borderId="0" xfId="3" applyNumberFormat="1" applyFont="1" applyFill="1" applyBorder="1" applyAlignment="1">
      <alignment horizontal="center" vertical="center" wrapText="1"/>
    </xf>
    <xf numFmtId="166" fontId="90" fillId="32" borderId="0" xfId="3" applyNumberFormat="1" applyFont="1" applyFill="1" applyBorder="1" applyAlignment="1">
      <alignment horizontal="center" vertical="center"/>
    </xf>
    <xf numFmtId="167" fontId="90" fillId="32" borderId="11" xfId="3" applyNumberFormat="1" applyFont="1" applyFill="1" applyBorder="1" applyAlignment="1">
      <alignment horizontal="center" vertical="center" wrapText="1"/>
    </xf>
    <xf numFmtId="167" fontId="90" fillId="32" borderId="0" xfId="3" applyNumberFormat="1" applyFont="1" applyFill="1" applyBorder="1" applyAlignment="1">
      <alignment horizontal="center" vertical="center" wrapText="1"/>
    </xf>
    <xf numFmtId="3" fontId="53" fillId="0" borderId="0" xfId="83" applyNumberFormat="1" applyFont="1" applyFill="1" applyBorder="1" applyAlignment="1">
      <alignment horizontal="right"/>
    </xf>
    <xf numFmtId="174" fontId="53" fillId="0" borderId="0" xfId="83" applyNumberFormat="1" applyFont="1" applyFill="1" applyBorder="1" applyAlignment="1">
      <alignment horizontal="right"/>
    </xf>
    <xf numFmtId="3" fontId="53" fillId="0" borderId="0" xfId="84" applyNumberFormat="1" applyFont="1" applyFill="1" applyBorder="1" applyAlignment="1">
      <alignment horizontal="left" indent="1"/>
    </xf>
    <xf numFmtId="0" fontId="53" fillId="0" borderId="0" xfId="84" applyFont="1" applyFill="1" applyBorder="1" applyAlignment="1">
      <alignment horizontal="left" indent="1"/>
    </xf>
    <xf numFmtId="0" fontId="59" fillId="0" borderId="0" xfId="0" applyFont="1" applyFill="1" applyBorder="1"/>
    <xf numFmtId="0" fontId="13" fillId="0" borderId="0" xfId="0" applyFont="1" applyFill="1"/>
    <xf numFmtId="0" fontId="59" fillId="0" borderId="0" xfId="0" applyFont="1" applyFill="1" applyBorder="1" applyAlignment="1"/>
    <xf numFmtId="0" fontId="124" fillId="0" borderId="0" xfId="0" applyFont="1" applyFill="1" applyBorder="1" applyAlignment="1">
      <alignment horizontal="center" vertical="center"/>
    </xf>
    <xf numFmtId="49" fontId="125" fillId="0" borderId="0" xfId="0" applyNumberFormat="1" applyFont="1" applyFill="1" applyBorder="1" applyAlignment="1">
      <alignment vertical="center"/>
    </xf>
    <xf numFmtId="0" fontId="126" fillId="0" borderId="0" xfId="0" applyFont="1" applyFill="1" applyBorder="1"/>
    <xf numFmtId="0" fontId="74" fillId="0" borderId="0" xfId="0" applyFont="1" applyFill="1" applyBorder="1" applyAlignment="1"/>
    <xf numFmtId="0" fontId="59" fillId="0" borderId="0" xfId="0" applyFont="1" applyFill="1" applyBorder="1" applyAlignment="1">
      <alignment horizontal="left" vertical="center"/>
    </xf>
    <xf numFmtId="0" fontId="74" fillId="0" borderId="0" xfId="0" applyFont="1" applyFill="1" applyBorder="1" applyAlignment="1">
      <alignment horizontal="center"/>
    </xf>
    <xf numFmtId="0" fontId="59" fillId="0" borderId="0" xfId="0" applyFont="1" applyFill="1" applyBorder="1" applyAlignment="1">
      <alignment horizontal="right" vertical="center"/>
    </xf>
    <xf numFmtId="0" fontId="59" fillId="0" borderId="0" xfId="0" applyFont="1" applyFill="1" applyBorder="1" applyAlignment="1">
      <alignment horizontal="left" vertical="center" indent="1"/>
    </xf>
    <xf numFmtId="0" fontId="127" fillId="0" borderId="0" xfId="0" applyFont="1" applyFill="1" applyBorder="1"/>
    <xf numFmtId="0" fontId="127" fillId="0" borderId="0" xfId="0" applyFont="1" applyFill="1" applyBorder="1" applyAlignment="1">
      <alignment horizontal="right" vertical="center"/>
    </xf>
    <xf numFmtId="0" fontId="127" fillId="0" borderId="0" xfId="0" applyFont="1" applyFill="1" applyBorder="1" applyAlignment="1">
      <alignment horizontal="left" vertical="center" indent="1"/>
    </xf>
    <xf numFmtId="49" fontId="129" fillId="0" borderId="0" xfId="0" applyNumberFormat="1" applyFont="1" applyFill="1" applyAlignment="1">
      <alignment vertical="center"/>
    </xf>
    <xf numFmtId="0" fontId="13" fillId="0" borderId="0" xfId="0" applyFont="1"/>
    <xf numFmtId="167" fontId="56" fillId="33" borderId="10" xfId="3" applyNumberFormat="1" applyFont="1" applyFill="1" applyBorder="1" applyAlignment="1">
      <alignment horizontal="center" vertical="center" wrapText="1"/>
    </xf>
    <xf numFmtId="1" fontId="59" fillId="5" borderId="0" xfId="0" applyNumberFormat="1" applyFont="1" applyFill="1" applyBorder="1" applyAlignment="1">
      <alignment vertical="center" wrapText="1"/>
    </xf>
    <xf numFmtId="3" fontId="53" fillId="5" borderId="0" xfId="0" applyNumberFormat="1" applyFont="1" applyFill="1" applyBorder="1" applyAlignment="1">
      <alignment horizontal="right" vertical="center"/>
    </xf>
    <xf numFmtId="166" fontId="53" fillId="5" borderId="0" xfId="3" applyNumberFormat="1" applyFont="1" applyFill="1" applyBorder="1"/>
    <xf numFmtId="167" fontId="53" fillId="38" borderId="0" xfId="57" applyNumberFormat="1" applyFont="1" applyFill="1" applyBorder="1"/>
    <xf numFmtId="0" fontId="59" fillId="38" borderId="0" xfId="3" applyFont="1" applyFill="1"/>
    <xf numFmtId="0" fontId="53" fillId="38" borderId="0" xfId="3" applyFont="1" applyFill="1"/>
    <xf numFmtId="0" fontId="65" fillId="0" borderId="0" xfId="3" applyFont="1" applyFill="1"/>
    <xf numFmtId="0" fontId="53" fillId="0" borderId="0" xfId="3" applyFont="1" applyFill="1"/>
    <xf numFmtId="0" fontId="56" fillId="0" borderId="0" xfId="3" applyFont="1" applyFill="1" applyBorder="1" applyAlignment="1">
      <alignment vertical="center"/>
    </xf>
    <xf numFmtId="0" fontId="53" fillId="83" borderId="0" xfId="0" applyFont="1" applyFill="1" applyBorder="1" applyAlignment="1"/>
    <xf numFmtId="0" fontId="53" fillId="83" borderId="71" xfId="0" applyFont="1" applyFill="1" applyBorder="1" applyAlignment="1"/>
    <xf numFmtId="0" fontId="53" fillId="83" borderId="72" xfId="0" applyFont="1" applyFill="1" applyBorder="1" applyAlignment="1"/>
    <xf numFmtId="0" fontId="53" fillId="83" borderId="73" xfId="0" applyFont="1" applyFill="1" applyBorder="1" applyAlignment="1"/>
    <xf numFmtId="0" fontId="53" fillId="83" borderId="74" xfId="0" applyFont="1" applyFill="1" applyBorder="1" applyAlignment="1">
      <alignment horizontal="center"/>
    </xf>
    <xf numFmtId="0" fontId="53" fillId="83" borderId="75" xfId="0" applyFont="1" applyFill="1" applyBorder="1" applyAlignment="1">
      <alignment horizontal="center"/>
    </xf>
    <xf numFmtId="0" fontId="53" fillId="83" borderId="58" xfId="3" applyFont="1" applyFill="1" applyBorder="1" applyAlignment="1">
      <alignment horizontal="center" wrapText="1"/>
    </xf>
    <xf numFmtId="0" fontId="53" fillId="83" borderId="60" xfId="3" applyFont="1" applyFill="1" applyBorder="1" applyAlignment="1">
      <alignment horizontal="center" wrapText="1"/>
    </xf>
    <xf numFmtId="0" fontId="53" fillId="83" borderId="57" xfId="3" applyFont="1" applyFill="1" applyBorder="1" applyAlignment="1">
      <alignment horizontal="center" wrapText="1"/>
    </xf>
    <xf numFmtId="167" fontId="53" fillId="5" borderId="58" xfId="3" applyNumberFormat="1" applyFont="1" applyFill="1" applyBorder="1" applyAlignment="1">
      <alignment horizontal="right" vertical="center"/>
    </xf>
    <xf numFmtId="167" fontId="53" fillId="5" borderId="60" xfId="3" applyNumberFormat="1" applyFont="1" applyFill="1" applyBorder="1" applyAlignment="1">
      <alignment horizontal="right" vertical="center"/>
    </xf>
    <xf numFmtId="167" fontId="53" fillId="5" borderId="57" xfId="3" applyNumberFormat="1" applyFont="1" applyFill="1" applyBorder="1" applyAlignment="1">
      <alignment horizontal="right" vertical="center"/>
    </xf>
    <xf numFmtId="167" fontId="53" fillId="5" borderId="83" xfId="3" applyNumberFormat="1" applyFont="1" applyFill="1" applyBorder="1" applyAlignment="1">
      <alignment horizontal="right" vertical="center"/>
    </xf>
    <xf numFmtId="167" fontId="53" fillId="5" borderId="84" xfId="3" applyNumberFormat="1" applyFont="1" applyFill="1" applyBorder="1" applyAlignment="1">
      <alignment horizontal="right" vertical="center"/>
    </xf>
    <xf numFmtId="0" fontId="66" fillId="83" borderId="77" xfId="3" applyFont="1" applyFill="1" applyBorder="1" applyAlignment="1">
      <alignment horizontal="right" vertical="top" wrapText="1"/>
    </xf>
    <xf numFmtId="0" fontId="53" fillId="83" borderId="61" xfId="3" applyFont="1" applyFill="1" applyBorder="1" applyAlignment="1">
      <alignment horizontal="center" vertical="center" wrapText="1"/>
    </xf>
    <xf numFmtId="0" fontId="53" fillId="83" borderId="64" xfId="3" applyFont="1" applyFill="1" applyBorder="1" applyAlignment="1">
      <alignment horizontal="center"/>
    </xf>
    <xf numFmtId="0" fontId="53" fillId="5" borderId="83" xfId="3" applyFont="1" applyFill="1" applyBorder="1" applyAlignment="1">
      <alignment horizontal="left"/>
    </xf>
    <xf numFmtId="0" fontId="66" fillId="83" borderId="57" xfId="3" applyFont="1" applyFill="1" applyBorder="1" applyAlignment="1">
      <alignment horizontal="right" vertical="top" wrapText="1"/>
    </xf>
    <xf numFmtId="0" fontId="53" fillId="83" borderId="61" xfId="3" applyFont="1" applyFill="1" applyBorder="1" applyAlignment="1">
      <alignment vertical="center" wrapText="1"/>
    </xf>
    <xf numFmtId="0" fontId="59" fillId="83" borderId="68" xfId="3" applyFont="1" applyFill="1" applyBorder="1"/>
    <xf numFmtId="0" fontId="53" fillId="83" borderId="68" xfId="3" applyFont="1" applyFill="1" applyBorder="1" applyAlignment="1"/>
    <xf numFmtId="0" fontId="59" fillId="83" borderId="65" xfId="3" applyFont="1" applyFill="1" applyBorder="1"/>
    <xf numFmtId="0" fontId="53" fillId="83" borderId="65" xfId="3" applyFont="1" applyFill="1" applyBorder="1" applyAlignment="1">
      <alignment horizontal="center"/>
    </xf>
    <xf numFmtId="3" fontId="53" fillId="83" borderId="57" xfId="3" applyNumberFormat="1" applyFont="1" applyFill="1" applyBorder="1" applyAlignment="1">
      <alignment horizontal="right"/>
    </xf>
    <xf numFmtId="3" fontId="53" fillId="83" borderId="58" xfId="3" applyNumberFormat="1" applyFont="1" applyFill="1" applyBorder="1" applyAlignment="1">
      <alignment horizontal="right"/>
    </xf>
    <xf numFmtId="0" fontId="53" fillId="83" borderId="58" xfId="3" applyFont="1" applyFill="1" applyBorder="1" applyAlignment="1">
      <alignment horizontal="right"/>
    </xf>
    <xf numFmtId="0" fontId="53" fillId="83" borderId="60" xfId="3" applyFont="1" applyFill="1" applyBorder="1" applyAlignment="1">
      <alignment horizontal="right"/>
    </xf>
    <xf numFmtId="0" fontId="53" fillId="83" borderId="84" xfId="3" applyFont="1" applyFill="1" applyBorder="1" applyAlignment="1">
      <alignment horizontal="center"/>
    </xf>
    <xf numFmtId="0" fontId="59" fillId="83" borderId="68" xfId="15" applyFont="1" applyFill="1" applyBorder="1"/>
    <xf numFmtId="0" fontId="59" fillId="83" borderId="65" xfId="15" applyFont="1" applyFill="1" applyBorder="1"/>
    <xf numFmtId="0" fontId="53" fillId="83" borderId="65" xfId="15" applyFont="1" applyFill="1" applyBorder="1" applyAlignment="1">
      <alignment horizontal="center" wrapText="1"/>
    </xf>
    <xf numFmtId="0" fontId="53" fillId="83" borderId="70" xfId="15" applyFont="1" applyFill="1" applyBorder="1" applyAlignment="1">
      <alignment horizontal="center"/>
    </xf>
    <xf numFmtId="0" fontId="53" fillId="83" borderId="55" xfId="15" applyFont="1" applyFill="1" applyBorder="1" applyAlignment="1">
      <alignment horizontal="center"/>
    </xf>
    <xf numFmtId="0" fontId="53" fillId="83" borderId="67" xfId="15" applyFont="1" applyFill="1" applyBorder="1" applyAlignment="1">
      <alignment horizontal="center" wrapText="1"/>
    </xf>
    <xf numFmtId="0" fontId="53" fillId="83" borderId="70" xfId="15" applyFont="1" applyFill="1" applyBorder="1" applyAlignment="1">
      <alignment horizontal="center" wrapText="1"/>
    </xf>
    <xf numFmtId="0" fontId="53" fillId="0" borderId="78" xfId="15" applyFont="1" applyFill="1" applyBorder="1" applyAlignment="1">
      <alignment horizontal="left"/>
    </xf>
    <xf numFmtId="0" fontId="53" fillId="0" borderId="78" xfId="15" applyFont="1" applyFill="1" applyBorder="1" applyAlignment="1">
      <alignment horizontal="center"/>
    </xf>
    <xf numFmtId="0" fontId="53" fillId="83" borderId="68" xfId="15" applyFont="1" applyFill="1" applyBorder="1" applyAlignment="1">
      <alignment vertical="center"/>
    </xf>
    <xf numFmtId="0" fontId="53" fillId="83" borderId="68" xfId="0" applyFont="1" applyFill="1" applyBorder="1"/>
    <xf numFmtId="0" fontId="53" fillId="83" borderId="84" xfId="0" applyFont="1" applyFill="1" applyBorder="1" applyAlignment="1">
      <alignment horizontal="center" wrapText="1"/>
    </xf>
    <xf numFmtId="0" fontId="53" fillId="83" borderId="65" xfId="0" applyFont="1" applyFill="1" applyBorder="1"/>
    <xf numFmtId="0" fontId="53" fillId="83" borderId="65" xfId="0" applyFont="1" applyFill="1" applyBorder="1" applyAlignment="1">
      <alignment horizontal="center"/>
    </xf>
    <xf numFmtId="0" fontId="53" fillId="83" borderId="84" xfId="0" applyFont="1" applyFill="1" applyBorder="1" applyAlignment="1">
      <alignment horizontal="center"/>
    </xf>
    <xf numFmtId="0" fontId="76" fillId="83" borderId="84" xfId="0" applyFont="1" applyFill="1" applyBorder="1" applyAlignment="1">
      <alignment horizontal="center"/>
    </xf>
    <xf numFmtId="0" fontId="53" fillId="5" borderId="65" xfId="19" applyFont="1" applyFill="1" applyBorder="1" applyAlignment="1">
      <alignment horizontal="left" vertical="center"/>
    </xf>
    <xf numFmtId="167" fontId="53" fillId="5" borderId="65" xfId="0" applyNumberFormat="1" applyFont="1" applyFill="1" applyBorder="1"/>
    <xf numFmtId="167" fontId="76" fillId="5" borderId="65" xfId="0" applyNumberFormat="1" applyFont="1" applyFill="1" applyBorder="1"/>
    <xf numFmtId="164" fontId="53" fillId="5" borderId="65" xfId="1" applyNumberFormat="1" applyFont="1" applyFill="1" applyBorder="1" applyAlignment="1">
      <alignment horizontal="center" vertical="center"/>
    </xf>
    <xf numFmtId="0" fontId="53" fillId="83" borderId="68" xfId="15" applyFont="1" applyFill="1" applyBorder="1" applyAlignment="1">
      <alignment horizontal="center" vertical="center"/>
    </xf>
    <xf numFmtId="0" fontId="53" fillId="83" borderId="84" xfId="15" applyFont="1" applyFill="1" applyBorder="1" applyAlignment="1">
      <alignment horizontal="center" wrapText="1"/>
    </xf>
    <xf numFmtId="0" fontId="53" fillId="83" borderId="60" xfId="15" applyFont="1" applyFill="1" applyBorder="1" applyAlignment="1">
      <alignment horizontal="center" wrapText="1"/>
    </xf>
    <xf numFmtId="0" fontId="53" fillId="83" borderId="83" xfId="15" applyFont="1" applyFill="1" applyBorder="1" applyAlignment="1">
      <alignment horizontal="center" wrapText="1"/>
    </xf>
    <xf numFmtId="0" fontId="66" fillId="83" borderId="68" xfId="3" applyFont="1" applyFill="1" applyBorder="1" applyAlignment="1">
      <alignment horizontal="right" vertical="top" wrapText="1"/>
    </xf>
    <xf numFmtId="0" fontId="53" fillId="83" borderId="62" xfId="3" applyFont="1" applyFill="1" applyBorder="1" applyAlignment="1">
      <alignment horizontal="center" vertical="center" wrapText="1"/>
    </xf>
    <xf numFmtId="1" fontId="53" fillId="83" borderId="70" xfId="3" applyNumberFormat="1" applyFont="1" applyFill="1" applyBorder="1" applyAlignment="1">
      <alignment horizontal="center" wrapText="1"/>
    </xf>
    <xf numFmtId="1" fontId="76" fillId="83" borderId="67" xfId="3" applyNumberFormat="1" applyFont="1" applyFill="1" applyBorder="1" applyAlignment="1">
      <alignment horizontal="center" wrapText="1"/>
    </xf>
    <xf numFmtId="0" fontId="53" fillId="5" borderId="84" xfId="3" applyFont="1" applyFill="1" applyBorder="1" applyAlignment="1">
      <alignment horizontal="left" vertical="center"/>
    </xf>
    <xf numFmtId="167" fontId="76" fillId="5" borderId="60" xfId="3" applyNumberFormat="1" applyFont="1" applyFill="1" applyBorder="1" applyAlignment="1">
      <alignment horizontal="right" vertical="center"/>
    </xf>
    <xf numFmtId="164" fontId="53" fillId="5" borderId="84" xfId="1" applyNumberFormat="1" applyFont="1" applyFill="1" applyBorder="1" applyAlignment="1">
      <alignment vertical="center"/>
    </xf>
    <xf numFmtId="1" fontId="66" fillId="83" borderId="70" xfId="3" applyNumberFormat="1" applyFont="1" applyFill="1" applyBorder="1" applyAlignment="1">
      <alignment horizontal="center" wrapText="1"/>
    </xf>
    <xf numFmtId="0" fontId="53" fillId="83" borderId="68" xfId="3" applyFont="1" applyFill="1" applyBorder="1" applyAlignment="1">
      <alignment horizontal="center" vertical="center" wrapText="1"/>
    </xf>
    <xf numFmtId="0" fontId="78" fillId="83" borderId="57" xfId="0" applyFont="1" applyFill="1" applyBorder="1" applyAlignment="1">
      <alignment horizontal="center" wrapText="1"/>
    </xf>
    <xf numFmtId="0" fontId="78" fillId="83" borderId="58" xfId="0" applyFont="1" applyFill="1" applyBorder="1" applyAlignment="1">
      <alignment horizontal="center" wrapText="1"/>
    </xf>
    <xf numFmtId="0" fontId="78" fillId="83" borderId="60" xfId="0" applyFont="1" applyFill="1" applyBorder="1" applyAlignment="1">
      <alignment horizontal="center" wrapText="1"/>
    </xf>
    <xf numFmtId="0" fontId="77" fillId="83" borderId="57" xfId="0" applyFont="1" applyFill="1" applyBorder="1" applyAlignment="1">
      <alignment horizontal="center" wrapText="1"/>
    </xf>
    <xf numFmtId="0" fontId="77" fillId="83" borderId="60" xfId="0" applyFont="1" applyFill="1" applyBorder="1" applyAlignment="1">
      <alignment horizontal="center" wrapText="1"/>
    </xf>
    <xf numFmtId="0" fontId="76" fillId="83" borderId="57" xfId="3" applyFont="1" applyFill="1" applyBorder="1" applyAlignment="1">
      <alignment horizontal="center" wrapText="1"/>
    </xf>
    <xf numFmtId="0" fontId="53" fillId="83" borderId="60" xfId="0" applyFont="1" applyFill="1" applyBorder="1" applyAlignment="1">
      <alignment horizontal="center" wrapText="1"/>
    </xf>
    <xf numFmtId="167" fontId="76" fillId="5" borderId="57" xfId="3" applyNumberFormat="1" applyFont="1" applyFill="1" applyBorder="1" applyAlignment="1">
      <alignment horizontal="right" vertical="center"/>
    </xf>
    <xf numFmtId="0" fontId="59" fillId="83" borderId="0" xfId="3" applyFont="1" applyFill="1" applyBorder="1"/>
    <xf numFmtId="0" fontId="59" fillId="83" borderId="69" xfId="3" applyFont="1" applyFill="1" applyBorder="1"/>
    <xf numFmtId="0" fontId="53" fillId="83" borderId="68" xfId="3" applyFont="1" applyFill="1" applyBorder="1" applyAlignment="1">
      <alignment horizontal="center" wrapText="1"/>
    </xf>
    <xf numFmtId="0" fontId="53" fillId="83" borderId="0" xfId="3" applyFont="1" applyFill="1" applyBorder="1" applyAlignment="1">
      <alignment horizontal="center"/>
    </xf>
    <xf numFmtId="0" fontId="53" fillId="83" borderId="0" xfId="3" applyFont="1" applyFill="1" applyBorder="1" applyAlignment="1">
      <alignment horizontal="center" wrapText="1"/>
    </xf>
    <xf numFmtId="0" fontId="53" fillId="83" borderId="69" xfId="3" applyFont="1" applyFill="1" applyBorder="1" applyAlignment="1">
      <alignment horizontal="center" wrapText="1"/>
    </xf>
    <xf numFmtId="0" fontId="53" fillId="83" borderId="70" xfId="3" applyFont="1" applyFill="1" applyBorder="1" applyAlignment="1">
      <alignment horizontal="center"/>
    </xf>
    <xf numFmtId="0" fontId="53" fillId="83" borderId="67" xfId="3" applyFont="1" applyFill="1" applyBorder="1" applyAlignment="1">
      <alignment horizontal="center"/>
    </xf>
    <xf numFmtId="0" fontId="53" fillId="83" borderId="55" xfId="3" applyFont="1" applyFill="1" applyBorder="1" applyAlignment="1">
      <alignment horizontal="center"/>
    </xf>
    <xf numFmtId="0" fontId="53" fillId="83" borderId="68" xfId="19" applyFont="1" applyFill="1" applyBorder="1"/>
    <xf numFmtId="0" fontId="53" fillId="83" borderId="62" xfId="19" applyFont="1" applyFill="1" applyBorder="1" applyAlignment="1">
      <alignment wrapText="1"/>
    </xf>
    <xf numFmtId="0" fontId="53" fillId="83" borderId="63" xfId="19" applyFont="1" applyFill="1" applyBorder="1" applyAlignment="1">
      <alignment horizontal="right"/>
    </xf>
    <xf numFmtId="0" fontId="76" fillId="83" borderId="63" xfId="19" applyFont="1" applyFill="1" applyBorder="1" applyAlignment="1">
      <alignment horizontal="right"/>
    </xf>
    <xf numFmtId="0" fontId="53" fillId="83" borderId="87" xfId="19" applyFont="1" applyFill="1" applyBorder="1" applyAlignment="1">
      <alignment horizontal="center" vertical="center" wrapText="1"/>
    </xf>
    <xf numFmtId="0" fontId="53" fillId="83" borderId="88" xfId="19" applyFont="1" applyFill="1" applyBorder="1" applyAlignment="1">
      <alignment horizontal="right" vertical="center"/>
    </xf>
    <xf numFmtId="0" fontId="53" fillId="83" borderId="89" xfId="19" applyFont="1" applyFill="1" applyBorder="1" applyAlignment="1">
      <alignment horizontal="right" vertical="center"/>
    </xf>
    <xf numFmtId="0" fontId="53" fillId="83" borderId="91" xfId="19" applyFont="1" applyFill="1" applyBorder="1" applyAlignment="1">
      <alignment horizontal="center" vertical="center"/>
    </xf>
    <xf numFmtId="0" fontId="76" fillId="83" borderId="88" xfId="19" applyFont="1" applyFill="1" applyBorder="1" applyAlignment="1">
      <alignment horizontal="right" vertical="center"/>
    </xf>
    <xf numFmtId="0" fontId="76" fillId="83" borderId="89" xfId="19" applyFont="1" applyFill="1" applyBorder="1" applyAlignment="1">
      <alignment horizontal="right" vertical="center"/>
    </xf>
    <xf numFmtId="0" fontId="76" fillId="83" borderId="91" xfId="19" applyFont="1" applyFill="1" applyBorder="1" applyAlignment="1">
      <alignment horizontal="center" vertical="center"/>
    </xf>
    <xf numFmtId="0" fontId="76" fillId="83" borderId="8" xfId="19" applyFont="1" applyFill="1" applyBorder="1" applyAlignment="1">
      <alignment horizontal="right"/>
    </xf>
    <xf numFmtId="0" fontId="76" fillId="83" borderId="90" xfId="19" applyFont="1" applyFill="1" applyBorder="1" applyAlignment="1">
      <alignment horizontal="center" vertical="center"/>
    </xf>
    <xf numFmtId="0" fontId="59" fillId="83" borderId="68" xfId="19" applyFont="1" applyFill="1" applyBorder="1" applyAlignment="1">
      <alignment horizontal="right" vertical="center"/>
    </xf>
    <xf numFmtId="0" fontId="53" fillId="83" borderId="62" xfId="19" applyFont="1" applyFill="1" applyBorder="1"/>
    <xf numFmtId="0" fontId="53" fillId="83" borderId="65" xfId="19" applyFont="1" applyFill="1" applyBorder="1" applyAlignment="1">
      <alignment horizontal="center" vertical="center" wrapText="1"/>
    </xf>
    <xf numFmtId="0" fontId="53" fillId="83" borderId="70" xfId="19" applyFont="1" applyFill="1" applyBorder="1" applyAlignment="1">
      <alignment horizontal="center" vertical="center"/>
    </xf>
    <xf numFmtId="0" fontId="53" fillId="83" borderId="67" xfId="19" applyFont="1" applyFill="1" applyBorder="1" applyAlignment="1">
      <alignment horizontal="center" vertical="center"/>
    </xf>
    <xf numFmtId="0" fontId="53" fillId="83" borderId="68" xfId="19" applyFont="1" applyFill="1" applyBorder="1" applyAlignment="1">
      <alignment horizontal="center"/>
    </xf>
    <xf numFmtId="0" fontId="53" fillId="83" borderId="65" xfId="19" applyFont="1" applyFill="1" applyBorder="1" applyAlignment="1">
      <alignment horizontal="center" wrapText="1"/>
    </xf>
    <xf numFmtId="0" fontId="53" fillId="83" borderId="70" xfId="19" applyFont="1" applyFill="1" applyBorder="1" applyAlignment="1">
      <alignment horizontal="center"/>
    </xf>
    <xf numFmtId="0" fontId="53" fillId="83" borderId="67" xfId="19" applyFont="1" applyFill="1" applyBorder="1" applyAlignment="1">
      <alignment horizontal="center"/>
    </xf>
    <xf numFmtId="0" fontId="53" fillId="83" borderId="62" xfId="3" applyFont="1" applyFill="1" applyBorder="1" applyAlignment="1">
      <alignment vertical="center"/>
    </xf>
    <xf numFmtId="0" fontId="53" fillId="83" borderId="65" xfId="3" applyFont="1" applyFill="1" applyBorder="1" applyAlignment="1">
      <alignment horizontal="center" vertical="center"/>
    </xf>
    <xf numFmtId="0" fontId="53" fillId="83" borderId="55" xfId="19" applyFont="1" applyFill="1" applyBorder="1" applyAlignment="1">
      <alignment horizontal="center" vertical="center"/>
    </xf>
    <xf numFmtId="0" fontId="53" fillId="83" borderId="67" xfId="3" applyFont="1" applyFill="1" applyBorder="1" applyAlignment="1">
      <alignment horizontal="center" vertical="center"/>
    </xf>
    <xf numFmtId="0" fontId="53" fillId="83" borderId="84" xfId="56" applyFont="1" applyFill="1" applyBorder="1" applyAlignment="1">
      <alignment horizontal="center"/>
    </xf>
    <xf numFmtId="0" fontId="53" fillId="83" borderId="84" xfId="3" applyFont="1" applyFill="1" applyBorder="1" applyAlignment="1">
      <alignment horizontal="center" textRotation="90" wrapText="1"/>
    </xf>
    <xf numFmtId="0" fontId="53" fillId="83" borderId="84" xfId="56" applyFont="1" applyFill="1" applyBorder="1" applyAlignment="1">
      <alignment horizontal="center" textRotation="90"/>
    </xf>
    <xf numFmtId="166" fontId="53" fillId="25" borderId="68" xfId="56" applyNumberFormat="1" applyFont="1" applyFill="1" applyBorder="1" applyAlignment="1">
      <alignment horizontal="center"/>
    </xf>
    <xf numFmtId="167" fontId="53" fillId="26" borderId="62" xfId="3" applyNumberFormat="1" applyFont="1" applyFill="1" applyBorder="1" applyAlignment="1">
      <alignment horizontal="right" vertical="center"/>
    </xf>
    <xf numFmtId="167" fontId="53" fillId="26" borderId="62" xfId="3" applyNumberFormat="1" applyFont="1" applyFill="1" applyBorder="1" applyAlignment="1">
      <alignment vertical="center"/>
    </xf>
    <xf numFmtId="167" fontId="53" fillId="26" borderId="0" xfId="3" applyNumberFormat="1" applyFont="1" applyFill="1" applyBorder="1" applyAlignment="1">
      <alignment vertical="center"/>
    </xf>
    <xf numFmtId="166" fontId="53" fillId="26" borderId="68" xfId="56" applyNumberFormat="1" applyFont="1" applyFill="1" applyBorder="1" applyAlignment="1">
      <alignment horizontal="center"/>
    </xf>
    <xf numFmtId="167" fontId="53" fillId="25" borderId="0" xfId="3" applyNumberFormat="1" applyFont="1" applyFill="1" applyBorder="1" applyAlignment="1">
      <alignment vertical="center"/>
    </xf>
    <xf numFmtId="167" fontId="53" fillId="25" borderId="62" xfId="3" applyNumberFormat="1" applyFont="1" applyFill="1" applyBorder="1" applyAlignment="1">
      <alignment horizontal="right" vertical="center"/>
    </xf>
    <xf numFmtId="167" fontId="53" fillId="25" borderId="62" xfId="3" applyNumberFormat="1" applyFont="1" applyFill="1" applyBorder="1" applyAlignment="1">
      <alignment vertical="center"/>
    </xf>
    <xf numFmtId="167" fontId="53" fillId="26" borderId="84" xfId="3" applyNumberFormat="1" applyFont="1" applyFill="1" applyBorder="1" applyAlignment="1">
      <alignment horizontal="right" vertical="center"/>
    </xf>
    <xf numFmtId="167" fontId="53" fillId="26" borderId="84" xfId="3" applyNumberFormat="1" applyFont="1" applyFill="1" applyBorder="1" applyAlignment="1">
      <alignment horizontal="center" vertical="center"/>
    </xf>
    <xf numFmtId="167" fontId="53" fillId="25" borderId="84" xfId="3" applyNumberFormat="1" applyFont="1" applyFill="1" applyBorder="1" applyAlignment="1">
      <alignment horizontal="right" vertical="center"/>
    </xf>
    <xf numFmtId="167" fontId="53" fillId="25" borderId="84" xfId="3" applyNumberFormat="1" applyFont="1" applyFill="1" applyBorder="1" applyAlignment="1">
      <alignment horizontal="center" vertical="center"/>
    </xf>
    <xf numFmtId="0" fontId="53" fillId="83" borderId="60" xfId="3" applyFont="1" applyFill="1" applyBorder="1" applyAlignment="1">
      <alignment horizontal="center" textRotation="90" wrapText="1"/>
    </xf>
    <xf numFmtId="167" fontId="53" fillId="26" borderId="63" xfId="3" applyNumberFormat="1" applyFont="1" applyFill="1" applyBorder="1" applyAlignment="1">
      <alignment horizontal="right" vertical="center"/>
    </xf>
    <xf numFmtId="167" fontId="53" fillId="25" borderId="63" xfId="3" applyNumberFormat="1" applyFont="1" applyFill="1" applyBorder="1" applyAlignment="1">
      <alignment horizontal="right" vertical="center"/>
    </xf>
    <xf numFmtId="167" fontId="53" fillId="26" borderId="60" xfId="3" applyNumberFormat="1" applyFont="1" applyFill="1" applyBorder="1" applyAlignment="1">
      <alignment horizontal="right" vertical="center"/>
    </xf>
    <xf numFmtId="167" fontId="53" fillId="25" borderId="60" xfId="3" applyNumberFormat="1" applyFont="1" applyFill="1" applyBorder="1" applyAlignment="1">
      <alignment horizontal="right" vertical="center"/>
    </xf>
    <xf numFmtId="0" fontId="53" fillId="83" borderId="57" xfId="3" applyFont="1" applyFill="1" applyBorder="1" applyAlignment="1">
      <alignment horizontal="center" textRotation="90" wrapText="1"/>
    </xf>
    <xf numFmtId="167" fontId="53" fillId="26" borderId="57" xfId="3" applyNumberFormat="1" applyFont="1" applyFill="1" applyBorder="1" applyAlignment="1">
      <alignment horizontal="right" vertical="center"/>
    </xf>
    <xf numFmtId="167" fontId="53" fillId="25" borderId="57" xfId="3" applyNumberFormat="1" applyFont="1" applyFill="1" applyBorder="1" applyAlignment="1">
      <alignment horizontal="right" vertical="center"/>
    </xf>
    <xf numFmtId="0" fontId="53" fillId="83" borderId="86" xfId="3" applyFont="1" applyFill="1" applyBorder="1" applyAlignment="1">
      <alignment horizontal="center" textRotation="90" wrapText="1"/>
    </xf>
    <xf numFmtId="167" fontId="53" fillId="26" borderId="86" xfId="3" applyNumberFormat="1" applyFont="1" applyFill="1" applyBorder="1" applyAlignment="1">
      <alignment horizontal="right" vertical="center"/>
    </xf>
    <xf numFmtId="167" fontId="53" fillId="25" borderId="86" xfId="3" applyNumberFormat="1" applyFont="1" applyFill="1" applyBorder="1" applyAlignment="1">
      <alignment horizontal="right" vertical="center"/>
    </xf>
    <xf numFmtId="0" fontId="53" fillId="83" borderId="108" xfId="3" applyFont="1" applyFill="1" applyBorder="1" applyAlignment="1">
      <alignment horizontal="center" textRotation="90" wrapText="1"/>
    </xf>
    <xf numFmtId="167" fontId="53" fillId="26" borderId="110" xfId="3" applyNumberFormat="1" applyFont="1" applyFill="1" applyBorder="1" applyAlignment="1">
      <alignment vertical="center"/>
    </xf>
    <xf numFmtId="167" fontId="53" fillId="25" borderId="110" xfId="3" applyNumberFormat="1" applyFont="1" applyFill="1" applyBorder="1" applyAlignment="1">
      <alignment vertical="center"/>
    </xf>
    <xf numFmtId="167" fontId="53" fillId="26" borderId="108" xfId="3" applyNumberFormat="1" applyFont="1" applyFill="1" applyBorder="1" applyAlignment="1">
      <alignment horizontal="right" vertical="center"/>
    </xf>
    <xf numFmtId="167" fontId="53" fillId="25" borderId="108" xfId="3" applyNumberFormat="1" applyFont="1" applyFill="1" applyBorder="1" applyAlignment="1">
      <alignment horizontal="right" vertical="center"/>
    </xf>
    <xf numFmtId="167" fontId="53" fillId="5" borderId="65" xfId="3" applyNumberFormat="1" applyFont="1" applyFill="1" applyBorder="1" applyAlignment="1">
      <alignment horizontal="right" vertical="center"/>
    </xf>
    <xf numFmtId="167" fontId="53" fillId="5" borderId="70" xfId="3" applyNumberFormat="1" applyFont="1" applyFill="1" applyBorder="1" applyAlignment="1">
      <alignment horizontal="right" vertical="center"/>
    </xf>
    <xf numFmtId="167" fontId="53" fillId="5" borderId="85" xfId="3" applyNumberFormat="1" applyFont="1" applyFill="1" applyBorder="1" applyAlignment="1">
      <alignment horizontal="right" vertical="center"/>
    </xf>
    <xf numFmtId="167" fontId="53" fillId="5" borderId="67" xfId="3" applyNumberFormat="1" applyFont="1" applyFill="1" applyBorder="1" applyAlignment="1">
      <alignment horizontal="right" vertical="center"/>
    </xf>
    <xf numFmtId="167" fontId="53" fillId="5" borderId="111" xfId="3" applyNumberFormat="1" applyFont="1" applyFill="1" applyBorder="1" applyAlignment="1">
      <alignment horizontal="right" vertical="center"/>
    </xf>
    <xf numFmtId="167" fontId="53" fillId="5" borderId="65" xfId="3" applyNumberFormat="1" applyFont="1" applyFill="1" applyBorder="1" applyAlignment="1">
      <alignment horizontal="center" vertical="center"/>
    </xf>
    <xf numFmtId="14" fontId="53" fillId="83" borderId="84" xfId="3" applyNumberFormat="1" applyFont="1" applyFill="1" applyBorder="1" applyAlignment="1">
      <alignment horizontal="center" textRotation="90" wrapText="1"/>
    </xf>
    <xf numFmtId="0" fontId="94" fillId="83" borderId="62" xfId="3" applyFont="1" applyFill="1" applyBorder="1" applyAlignment="1">
      <alignment horizontal="center" wrapText="1"/>
    </xf>
    <xf numFmtId="0" fontId="53" fillId="83" borderId="84" xfId="3" applyFont="1" applyFill="1" applyBorder="1" applyAlignment="1">
      <alignment horizontal="center" vertical="center" wrapText="1"/>
    </xf>
    <xf numFmtId="0" fontId="66" fillId="5" borderId="84" xfId="3" applyFont="1" applyFill="1" applyBorder="1" applyAlignment="1">
      <alignment horizontal="left"/>
    </xf>
    <xf numFmtId="3" fontId="66" fillId="5" borderId="84" xfId="3" applyNumberFormat="1" applyFont="1" applyFill="1" applyBorder="1" applyAlignment="1">
      <alignment horizontal="right" vertical="center"/>
    </xf>
    <xf numFmtId="170" fontId="66" fillId="5" borderId="84" xfId="3" applyNumberFormat="1" applyFont="1" applyFill="1" applyBorder="1" applyAlignment="1">
      <alignment horizontal="right"/>
    </xf>
    <xf numFmtId="170" fontId="66" fillId="5" borderId="84" xfId="3" applyNumberFormat="1" applyFont="1" applyFill="1" applyBorder="1"/>
    <xf numFmtId="167" fontId="66" fillId="5" borderId="84" xfId="3" applyNumberFormat="1" applyFont="1" applyFill="1" applyBorder="1" applyAlignment="1">
      <alignment horizontal="center"/>
    </xf>
    <xf numFmtId="164" fontId="66" fillId="5" borderId="84" xfId="1" applyNumberFormat="1" applyFont="1" applyFill="1" applyBorder="1" applyAlignment="1">
      <alignment horizontal="center"/>
    </xf>
    <xf numFmtId="3" fontId="66" fillId="5" borderId="84" xfId="3" applyNumberFormat="1" applyFont="1" applyFill="1" applyBorder="1" applyAlignment="1">
      <alignment horizontal="right"/>
    </xf>
    <xf numFmtId="3" fontId="66" fillId="5" borderId="84" xfId="3" applyNumberFormat="1" applyFont="1" applyFill="1" applyBorder="1"/>
    <xf numFmtId="164" fontId="66" fillId="5" borderId="84" xfId="3" applyNumberFormat="1" applyFont="1" applyFill="1" applyBorder="1" applyAlignment="1">
      <alignment horizontal="center"/>
    </xf>
    <xf numFmtId="167" fontId="66" fillId="5" borderId="84" xfId="3" applyNumberFormat="1" applyFont="1" applyFill="1" applyBorder="1" applyAlignment="1">
      <alignment horizontal="right"/>
    </xf>
    <xf numFmtId="167" fontId="66" fillId="5" borderId="84" xfId="3" applyNumberFormat="1" applyFont="1" applyFill="1" applyBorder="1"/>
    <xf numFmtId="1" fontId="53" fillId="83" borderId="0" xfId="3" applyNumberFormat="1" applyFont="1" applyFill="1" applyBorder="1" applyAlignment="1">
      <alignment vertical="center" wrapText="1"/>
    </xf>
    <xf numFmtId="1" fontId="53" fillId="83" borderId="69" xfId="3" applyNumberFormat="1" applyFont="1" applyFill="1" applyBorder="1" applyAlignment="1">
      <alignment vertical="center" wrapText="1"/>
    </xf>
    <xf numFmtId="0" fontId="53" fillId="83" borderId="57" xfId="3" applyFont="1" applyFill="1" applyBorder="1" applyAlignment="1">
      <alignment horizontal="center" vertical="center" wrapText="1"/>
    </xf>
    <xf numFmtId="3" fontId="66" fillId="5" borderId="57" xfId="3" applyNumberFormat="1" applyFont="1" applyFill="1" applyBorder="1" applyAlignment="1">
      <alignment horizontal="right" vertical="center"/>
    </xf>
    <xf numFmtId="1" fontId="53" fillId="83" borderId="113" xfId="3" applyNumberFormat="1" applyFont="1" applyFill="1" applyBorder="1" applyAlignment="1">
      <alignment vertical="center" wrapText="1"/>
    </xf>
    <xf numFmtId="0" fontId="53" fillId="83" borderId="108" xfId="3" applyFont="1" applyFill="1" applyBorder="1" applyAlignment="1">
      <alignment horizontal="center" vertical="center" wrapText="1"/>
    </xf>
    <xf numFmtId="3" fontId="66" fillId="5" borderId="108" xfId="3" applyNumberFormat="1" applyFont="1" applyFill="1" applyBorder="1" applyAlignment="1">
      <alignment horizontal="right" vertical="center"/>
    </xf>
    <xf numFmtId="1" fontId="53" fillId="83" borderId="58" xfId="0" applyNumberFormat="1" applyFont="1" applyFill="1" applyBorder="1" applyAlignment="1">
      <alignment horizontal="center" wrapText="1"/>
    </xf>
    <xf numFmtId="1" fontId="53" fillId="83" borderId="60" xfId="0" applyNumberFormat="1" applyFont="1" applyFill="1" applyBorder="1" applyAlignment="1">
      <alignment horizontal="center" wrapText="1"/>
    </xf>
    <xf numFmtId="3" fontId="53" fillId="5" borderId="58" xfId="0" applyNumberFormat="1" applyFont="1" applyFill="1" applyBorder="1" applyAlignment="1">
      <alignment horizontal="right" wrapText="1"/>
    </xf>
    <xf numFmtId="3" fontId="53" fillId="5" borderId="60" xfId="0" applyNumberFormat="1" applyFont="1" applyFill="1" applyBorder="1" applyAlignment="1">
      <alignment horizontal="right" wrapText="1"/>
    </xf>
    <xf numFmtId="0" fontId="66" fillId="83" borderId="61" xfId="3" applyFont="1" applyFill="1" applyBorder="1" applyAlignment="1">
      <alignment horizontal="right" vertical="top" wrapText="1"/>
    </xf>
    <xf numFmtId="0" fontId="53" fillId="83" borderId="64" xfId="3" applyFont="1" applyFill="1" applyBorder="1" applyAlignment="1">
      <alignment horizontal="right"/>
    </xf>
    <xf numFmtId="1" fontId="53" fillId="83" borderId="57" xfId="0" applyNumberFormat="1" applyFont="1" applyFill="1" applyBorder="1" applyAlignment="1">
      <alignment horizontal="center" wrapText="1"/>
    </xf>
    <xf numFmtId="3" fontId="53" fillId="5" borderId="57" xfId="0" applyNumberFormat="1" applyFont="1" applyFill="1" applyBorder="1" applyAlignment="1">
      <alignment horizontal="right" wrapText="1"/>
    </xf>
    <xf numFmtId="1" fontId="66" fillId="83" borderId="86" xfId="3" applyNumberFormat="1" applyFont="1" applyFill="1" applyBorder="1" applyAlignment="1">
      <alignment horizontal="center" wrapText="1"/>
    </xf>
    <xf numFmtId="3" fontId="66" fillId="5" borderId="86" xfId="3" applyNumberFormat="1" applyFont="1" applyFill="1" applyBorder="1" applyAlignment="1">
      <alignment horizontal="right" vertical="center"/>
    </xf>
    <xf numFmtId="3" fontId="66" fillId="5" borderId="86" xfId="3" applyNumberFormat="1" applyFont="1" applyFill="1" applyBorder="1" applyAlignment="1">
      <alignment horizontal="right" wrapText="1"/>
    </xf>
    <xf numFmtId="1" fontId="66" fillId="83" borderId="108" xfId="3" applyNumberFormat="1" applyFont="1" applyFill="1" applyBorder="1" applyAlignment="1">
      <alignment horizontal="center" wrapText="1"/>
    </xf>
    <xf numFmtId="3" fontId="66" fillId="5" borderId="108" xfId="3" applyNumberFormat="1" applyFont="1" applyFill="1" applyBorder="1" applyAlignment="1">
      <alignment horizontal="right" wrapText="1"/>
    </xf>
    <xf numFmtId="1" fontId="53" fillId="83" borderId="84" xfId="0" applyNumberFormat="1" applyFont="1" applyFill="1" applyBorder="1" applyAlignment="1">
      <alignment horizontal="center" vertical="center" wrapText="1"/>
    </xf>
    <xf numFmtId="164" fontId="53" fillId="5" borderId="84" xfId="1" applyNumberFormat="1" applyFont="1" applyFill="1" applyBorder="1" applyAlignment="1">
      <alignment vertical="center" wrapText="1"/>
    </xf>
    <xf numFmtId="0" fontId="74" fillId="83" borderId="84" xfId="0" applyFont="1" applyFill="1" applyBorder="1" applyAlignment="1">
      <alignment horizontal="center" vertical="center"/>
    </xf>
    <xf numFmtId="0" fontId="53" fillId="83" borderId="84" xfId="0" applyFont="1" applyFill="1" applyBorder="1" applyAlignment="1">
      <alignment horizontal="center" vertical="center"/>
    </xf>
    <xf numFmtId="0" fontId="53" fillId="5" borderId="84" xfId="0" applyFont="1" applyFill="1" applyBorder="1" applyAlignment="1">
      <alignment horizontal="right"/>
    </xf>
    <xf numFmtId="164" fontId="53" fillId="5" borderId="84" xfId="1" applyNumberFormat="1" applyFont="1" applyFill="1" applyBorder="1" applyAlignment="1">
      <alignment horizontal="right" vertical="center" wrapText="1"/>
    </xf>
    <xf numFmtId="179" fontId="53" fillId="5" borderId="84" xfId="1" applyNumberFormat="1" applyFont="1" applyFill="1" applyBorder="1" applyAlignment="1">
      <alignment horizontal="right" vertical="center" wrapText="1"/>
    </xf>
    <xf numFmtId="1" fontId="53" fillId="83" borderId="57" xfId="0" applyNumberFormat="1" applyFont="1" applyFill="1" applyBorder="1" applyAlignment="1">
      <alignment horizontal="center" vertical="center" wrapText="1"/>
    </xf>
    <xf numFmtId="164" fontId="53" fillId="5" borderId="57" xfId="1" applyNumberFormat="1" applyFont="1" applyFill="1" applyBorder="1" applyAlignment="1">
      <alignment vertical="center" wrapText="1"/>
    </xf>
    <xf numFmtId="164" fontId="53" fillId="5" borderId="57" xfId="1" applyNumberFormat="1" applyFont="1" applyFill="1" applyBorder="1" applyAlignment="1">
      <alignment horizontal="right" vertical="center" wrapText="1"/>
    </xf>
    <xf numFmtId="1" fontId="53" fillId="83" borderId="108" xfId="0" applyNumberFormat="1" applyFont="1" applyFill="1" applyBorder="1" applyAlignment="1">
      <alignment horizontal="center" vertical="center" wrapText="1"/>
    </xf>
    <xf numFmtId="164" fontId="53" fillId="5" borderId="108" xfId="1" applyNumberFormat="1" applyFont="1" applyFill="1" applyBorder="1" applyAlignment="1">
      <alignment vertical="center" wrapText="1"/>
    </xf>
    <xf numFmtId="164" fontId="53" fillId="5" borderId="108" xfId="1" applyNumberFormat="1" applyFont="1" applyFill="1" applyBorder="1" applyAlignment="1">
      <alignment horizontal="right" vertical="center" wrapText="1"/>
    </xf>
    <xf numFmtId="1" fontId="58" fillId="83" borderId="115" xfId="0" applyNumberFormat="1" applyFont="1" applyFill="1" applyBorder="1" applyAlignment="1">
      <alignment horizontal="right" vertical="center" wrapText="1"/>
    </xf>
    <xf numFmtId="0" fontId="58" fillId="83" borderId="0" xfId="0" applyFont="1" applyFill="1" applyBorder="1" applyAlignment="1">
      <alignment horizontal="right" wrapText="1"/>
    </xf>
    <xf numFmtId="0" fontId="59" fillId="83" borderId="69" xfId="0" applyFont="1" applyFill="1" applyBorder="1" applyAlignment="1"/>
    <xf numFmtId="1" fontId="58" fillId="83" borderId="116" xfId="0" applyNumberFormat="1" applyFont="1" applyFill="1" applyBorder="1" applyAlignment="1">
      <alignment horizontal="right" vertical="center" wrapText="1"/>
    </xf>
    <xf numFmtId="0" fontId="58" fillId="83" borderId="63" xfId="0" applyFont="1" applyFill="1" applyBorder="1" applyAlignment="1">
      <alignment horizontal="left" wrapText="1"/>
    </xf>
    <xf numFmtId="0" fontId="53" fillId="83" borderId="68" xfId="0" applyFont="1" applyFill="1" applyBorder="1" applyAlignment="1">
      <alignment horizontal="center" wrapText="1"/>
    </xf>
    <xf numFmtId="0" fontId="76" fillId="83" borderId="68" xfId="0" applyFont="1" applyFill="1" applyBorder="1" applyAlignment="1">
      <alignment horizontal="center" wrapText="1"/>
    </xf>
    <xf numFmtId="0" fontId="58" fillId="83" borderId="70" xfId="0" applyFont="1" applyFill="1" applyBorder="1" applyAlignment="1">
      <alignment horizontal="right" vertical="center" wrapText="1"/>
    </xf>
    <xf numFmtId="0" fontId="53" fillId="83" borderId="70" xfId="0" applyFont="1" applyFill="1" applyBorder="1" applyAlignment="1">
      <alignment horizontal="center" wrapText="1"/>
    </xf>
    <xf numFmtId="0" fontId="53" fillId="83" borderId="67" xfId="0" applyFont="1" applyFill="1" applyBorder="1" applyAlignment="1">
      <alignment horizontal="center" wrapText="1"/>
    </xf>
    <xf numFmtId="0" fontId="53" fillId="83" borderId="65" xfId="0" applyFont="1" applyFill="1" applyBorder="1" applyAlignment="1">
      <alignment horizontal="center" wrapText="1"/>
    </xf>
    <xf numFmtId="0" fontId="76" fillId="83" borderId="67" xfId="0" applyFont="1" applyFill="1" applyBorder="1" applyAlignment="1">
      <alignment horizontal="center" wrapText="1"/>
    </xf>
    <xf numFmtId="0" fontId="76" fillId="83" borderId="65" xfId="0" applyFont="1" applyFill="1" applyBorder="1" applyAlignment="1">
      <alignment horizontal="center" wrapText="1"/>
    </xf>
    <xf numFmtId="0" fontId="76" fillId="83" borderId="55" xfId="0" applyFont="1" applyFill="1" applyBorder="1" applyAlignment="1">
      <alignment horizontal="center" wrapText="1"/>
    </xf>
    <xf numFmtId="0" fontId="53" fillId="5" borderId="63" xfId="0" applyFont="1" applyFill="1" applyBorder="1" applyAlignment="1">
      <alignment horizontal="right" vertical="center"/>
    </xf>
    <xf numFmtId="3" fontId="53" fillId="5" borderId="62" xfId="0" applyNumberFormat="1" applyFont="1" applyFill="1" applyBorder="1" applyAlignment="1">
      <alignment horizontal="right" vertical="center"/>
    </xf>
    <xf numFmtId="3" fontId="53" fillId="5" borderId="63" xfId="0" applyNumberFormat="1" applyFont="1" applyFill="1" applyBorder="1" applyAlignment="1">
      <alignment horizontal="right" vertical="center"/>
    </xf>
    <xf numFmtId="164" fontId="53" fillId="5" borderId="62" xfId="1" applyNumberFormat="1" applyFont="1" applyFill="1" applyBorder="1" applyAlignment="1">
      <alignment horizontal="right" vertical="center"/>
    </xf>
    <xf numFmtId="164" fontId="53" fillId="5" borderId="61" xfId="1" applyNumberFormat="1" applyFont="1" applyFill="1" applyBorder="1" applyAlignment="1">
      <alignment horizontal="right" vertical="center"/>
    </xf>
    <xf numFmtId="3" fontId="76" fillId="5" borderId="0" xfId="0" applyNumberFormat="1" applyFont="1" applyFill="1" applyBorder="1" applyAlignment="1">
      <alignment horizontal="right" vertical="center"/>
    </xf>
    <xf numFmtId="3" fontId="76" fillId="5" borderId="63" xfId="0" applyNumberFormat="1" applyFont="1" applyFill="1" applyBorder="1" applyAlignment="1">
      <alignment horizontal="right" vertical="center"/>
    </xf>
    <xf numFmtId="164" fontId="76" fillId="5" borderId="62" xfId="1" applyNumberFormat="1" applyFont="1" applyFill="1" applyBorder="1" applyAlignment="1">
      <alignment horizontal="right" vertical="center"/>
    </xf>
    <xf numFmtId="0" fontId="53" fillId="83" borderId="58" xfId="3" applyFont="1" applyFill="1" applyBorder="1" applyAlignment="1">
      <alignment horizontal="right" textRotation="90" wrapText="1"/>
    </xf>
    <xf numFmtId="0" fontId="53" fillId="83" borderId="57" xfId="3" applyFont="1" applyFill="1" applyBorder="1" applyAlignment="1">
      <alignment horizontal="right" textRotation="90" wrapText="1"/>
    </xf>
    <xf numFmtId="3" fontId="53" fillId="5" borderId="58" xfId="3" applyNumberFormat="1" applyFont="1" applyFill="1" applyBorder="1" applyAlignment="1">
      <alignment horizontal="right" vertical="center"/>
    </xf>
    <xf numFmtId="3" fontId="53" fillId="5" borderId="57" xfId="3" applyNumberFormat="1" applyFont="1" applyFill="1" applyBorder="1" applyAlignment="1">
      <alignment horizontal="right" vertical="center"/>
    </xf>
    <xf numFmtId="0" fontId="53" fillId="83" borderId="84" xfId="3" applyFont="1" applyFill="1" applyBorder="1" applyAlignment="1">
      <alignment horizontal="right"/>
    </xf>
    <xf numFmtId="0" fontId="53" fillId="83" borderId="84" xfId="3" applyFont="1" applyFill="1" applyBorder="1" applyAlignment="1">
      <alignment horizontal="center" textRotation="90"/>
    </xf>
    <xf numFmtId="0" fontId="53" fillId="5" borderId="68" xfId="3" applyFont="1" applyFill="1" applyBorder="1" applyAlignment="1">
      <alignment horizontal="right"/>
    </xf>
    <xf numFmtId="166" fontId="53" fillId="5" borderId="68" xfId="3" applyNumberFormat="1" applyFont="1" applyFill="1" applyBorder="1"/>
    <xf numFmtId="0" fontId="53" fillId="83" borderId="108" xfId="3" applyFont="1" applyFill="1" applyBorder="1" applyAlignment="1">
      <alignment horizontal="right" textRotation="90" wrapText="1"/>
    </xf>
    <xf numFmtId="3" fontId="53" fillId="5" borderId="108" xfId="3" applyNumberFormat="1" applyFont="1" applyFill="1" applyBorder="1" applyAlignment="1">
      <alignment horizontal="right" vertical="center"/>
    </xf>
    <xf numFmtId="0" fontId="53" fillId="83" borderId="57" xfId="3" applyFont="1" applyFill="1" applyBorder="1" applyAlignment="1">
      <alignment horizontal="center" textRotation="90"/>
    </xf>
    <xf numFmtId="0" fontId="53" fillId="83" borderId="108" xfId="3" applyFont="1" applyFill="1" applyBorder="1" applyAlignment="1">
      <alignment horizontal="center" textRotation="90"/>
    </xf>
    <xf numFmtId="166" fontId="53" fillId="5" borderId="109" xfId="3" applyNumberFormat="1" applyFont="1" applyFill="1" applyBorder="1"/>
    <xf numFmtId="0" fontId="62" fillId="83" borderId="68" xfId="15" applyFont="1" applyFill="1" applyBorder="1" applyAlignment="1"/>
    <xf numFmtId="0" fontId="53" fillId="83" borderId="0" xfId="15" applyFont="1" applyFill="1" applyBorder="1" applyAlignment="1">
      <alignment horizontal="center" vertical="center"/>
    </xf>
    <xf numFmtId="0" fontId="53" fillId="83" borderId="69" xfId="15" applyFont="1" applyFill="1" applyBorder="1" applyAlignment="1">
      <alignment horizontal="center" vertical="center"/>
    </xf>
    <xf numFmtId="0" fontId="55" fillId="83" borderId="0" xfId="15" applyFont="1" applyFill="1" applyBorder="1" applyAlignment="1"/>
    <xf numFmtId="0" fontId="55" fillId="83" borderId="69" xfId="15" applyFont="1" applyFill="1" applyBorder="1" applyAlignment="1"/>
    <xf numFmtId="0" fontId="53" fillId="83" borderId="69" xfId="15" applyFont="1" applyFill="1" applyBorder="1" applyAlignment="1"/>
    <xf numFmtId="0" fontId="53" fillId="83" borderId="62" xfId="0" applyFont="1" applyFill="1" applyBorder="1"/>
    <xf numFmtId="0" fontId="53" fillId="83" borderId="65" xfId="0" applyFont="1" applyFill="1" applyBorder="1" applyAlignment="1">
      <alignment horizontal="right"/>
    </xf>
    <xf numFmtId="0" fontId="53" fillId="5" borderId="65" xfId="19" applyFont="1" applyFill="1" applyBorder="1" applyAlignment="1">
      <alignment horizontal="right" vertical="center"/>
    </xf>
    <xf numFmtId="3" fontId="53" fillId="5" borderId="65" xfId="19" applyNumberFormat="1" applyFont="1" applyFill="1" applyBorder="1" applyAlignment="1">
      <alignment horizontal="right" vertical="center"/>
    </xf>
    <xf numFmtId="3" fontId="76" fillId="5" borderId="65" xfId="19" applyNumberFormat="1" applyFont="1" applyFill="1" applyBorder="1" applyAlignment="1">
      <alignment horizontal="right" vertical="center"/>
    </xf>
    <xf numFmtId="0" fontId="59" fillId="5" borderId="57" xfId="0" applyFont="1" applyFill="1" applyBorder="1"/>
    <xf numFmtId="0" fontId="53" fillId="5" borderId="60" xfId="0" applyFont="1" applyFill="1" applyBorder="1" applyAlignment="1">
      <alignment horizontal="right" vertical="center" wrapText="1"/>
    </xf>
    <xf numFmtId="3" fontId="53" fillId="5" borderId="84" xfId="0" applyNumberFormat="1" applyFont="1" applyFill="1" applyBorder="1" applyAlignment="1">
      <alignment horizontal="right" vertical="center" wrapText="1"/>
    </xf>
    <xf numFmtId="0" fontId="53" fillId="5" borderId="57" xfId="0" applyFont="1" applyFill="1" applyBorder="1" applyAlignment="1">
      <alignment vertical="center" wrapText="1"/>
    </xf>
    <xf numFmtId="0" fontId="53" fillId="83" borderId="57" xfId="0" applyFont="1" applyFill="1" applyBorder="1" applyAlignment="1">
      <alignment horizontal="center" wrapText="1"/>
    </xf>
    <xf numFmtId="3" fontId="53" fillId="5" borderId="57" xfId="0" applyNumberFormat="1" applyFont="1" applyFill="1" applyBorder="1" applyAlignment="1">
      <alignment horizontal="right" vertical="center" wrapText="1"/>
    </xf>
    <xf numFmtId="0" fontId="53" fillId="83" borderId="108" xfId="0" applyFont="1" applyFill="1" applyBorder="1" applyAlignment="1">
      <alignment horizontal="center" wrapText="1"/>
    </xf>
    <xf numFmtId="3" fontId="53" fillId="5" borderId="108" xfId="0" applyNumberFormat="1" applyFont="1" applyFill="1" applyBorder="1" applyAlignment="1">
      <alignment horizontal="right" vertical="center" wrapText="1"/>
    </xf>
    <xf numFmtId="0" fontId="101" fillId="83" borderId="0" xfId="94" applyFont="1" applyFill="1" applyBorder="1" applyAlignment="1">
      <alignment horizontal="center" wrapText="1"/>
    </xf>
    <xf numFmtId="0" fontId="101" fillId="83" borderId="70" xfId="94" applyFont="1" applyFill="1" applyBorder="1" applyAlignment="1">
      <alignment horizontal="center"/>
    </xf>
    <xf numFmtId="0" fontId="53" fillId="5" borderId="84" xfId="93" applyFont="1" applyFill="1" applyBorder="1" applyAlignment="1" applyProtection="1">
      <alignment horizontal="right" vertical="center" wrapText="1"/>
    </xf>
    <xf numFmtId="3" fontId="77" fillId="5" borderId="57" xfId="94" applyNumberFormat="1" applyFont="1" applyFill="1" applyBorder="1" applyAlignment="1">
      <alignment vertical="center"/>
    </xf>
    <xf numFmtId="3" fontId="77" fillId="5" borderId="60" xfId="94" applyNumberFormat="1" applyFont="1" applyFill="1" applyBorder="1" applyAlignment="1">
      <alignment vertical="center"/>
    </xf>
    <xf numFmtId="1" fontId="109" fillId="83" borderId="115" xfId="0" applyNumberFormat="1" applyFont="1" applyFill="1" applyBorder="1" applyAlignment="1">
      <alignment horizontal="right" vertical="center" wrapText="1"/>
    </xf>
    <xf numFmtId="1" fontId="109" fillId="83" borderId="116" xfId="0" applyNumberFormat="1" applyFont="1" applyFill="1" applyBorder="1" applyAlignment="1">
      <alignment horizontal="right" vertical="center" wrapText="1"/>
    </xf>
    <xf numFmtId="0" fontId="59" fillId="83" borderId="0" xfId="0" applyFont="1" applyFill="1" applyBorder="1"/>
    <xf numFmtId="0" fontId="59" fillId="83" borderId="69" xfId="0" applyFont="1" applyFill="1" applyBorder="1"/>
    <xf numFmtId="0" fontId="109" fillId="83" borderId="70" xfId="0" applyFont="1" applyFill="1" applyBorder="1" applyAlignment="1">
      <alignment horizontal="right" vertical="center" wrapText="1"/>
    </xf>
    <xf numFmtId="0" fontId="53" fillId="5" borderId="67" xfId="0" applyFont="1" applyFill="1" applyBorder="1" applyAlignment="1">
      <alignment horizontal="right" vertical="center"/>
    </xf>
    <xf numFmtId="3" fontId="53" fillId="5" borderId="65" xfId="0" applyNumberFormat="1" applyFont="1" applyFill="1" applyBorder="1" applyAlignment="1">
      <alignment vertical="center"/>
    </xf>
    <xf numFmtId="3" fontId="53" fillId="5" borderId="70" xfId="0" applyNumberFormat="1" applyFont="1" applyFill="1" applyBorder="1" applyAlignment="1">
      <alignment vertical="center"/>
    </xf>
    <xf numFmtId="3" fontId="53" fillId="5" borderId="67" xfId="0" applyNumberFormat="1" applyFont="1" applyFill="1" applyBorder="1" applyAlignment="1">
      <alignment vertical="center"/>
    </xf>
    <xf numFmtId="164" fontId="53" fillId="5" borderId="65" xfId="0" applyNumberFormat="1" applyFont="1" applyFill="1" applyBorder="1" applyAlignment="1">
      <alignment vertical="center"/>
    </xf>
    <xf numFmtId="164" fontId="53" fillId="5" borderId="64" xfId="1" applyNumberFormat="1" applyFont="1" applyFill="1" applyBorder="1" applyAlignment="1">
      <alignment horizontal="right" vertical="center"/>
    </xf>
    <xf numFmtId="3" fontId="76" fillId="5" borderId="55" xfId="0" applyNumberFormat="1" applyFont="1" applyFill="1" applyBorder="1" applyAlignment="1">
      <alignment horizontal="right" vertical="center"/>
    </xf>
    <xf numFmtId="3" fontId="76" fillId="5" borderId="67" xfId="0" applyNumberFormat="1" applyFont="1" applyFill="1" applyBorder="1" applyAlignment="1">
      <alignment horizontal="right" vertical="center"/>
    </xf>
    <xf numFmtId="164" fontId="76" fillId="5" borderId="65" xfId="1" applyNumberFormat="1" applyFont="1" applyFill="1" applyBorder="1" applyAlignment="1">
      <alignment horizontal="right" vertical="center"/>
    </xf>
    <xf numFmtId="0" fontId="53" fillId="5" borderId="67" xfId="0" applyFont="1" applyFill="1" applyBorder="1" applyAlignment="1">
      <alignment vertical="center"/>
    </xf>
    <xf numFmtId="164" fontId="53" fillId="5" borderId="65" xfId="1" applyNumberFormat="1" applyFont="1" applyFill="1" applyBorder="1" applyAlignment="1">
      <alignment horizontal="right" vertical="center"/>
    </xf>
    <xf numFmtId="0" fontId="59" fillId="83" borderId="63" xfId="0" applyFont="1" applyFill="1" applyBorder="1"/>
    <xf numFmtId="0" fontId="55" fillId="83" borderId="70" xfId="0" applyFont="1" applyFill="1" applyBorder="1" applyAlignment="1">
      <alignment horizontal="center" wrapText="1"/>
    </xf>
    <xf numFmtId="0" fontId="59" fillId="83" borderId="115" xfId="0" applyFont="1" applyFill="1" applyBorder="1"/>
    <xf numFmtId="0" fontId="53" fillId="83" borderId="69" xfId="0" applyFont="1" applyFill="1" applyBorder="1" applyAlignment="1">
      <alignment horizontal="left" vertical="center"/>
    </xf>
    <xf numFmtId="0" fontId="59" fillId="83" borderId="69" xfId="0" applyFont="1" applyFill="1" applyBorder="1" applyAlignment="1">
      <alignment vertical="center"/>
    </xf>
    <xf numFmtId="0" fontId="53" fillId="83" borderId="63" xfId="0" applyFont="1" applyFill="1" applyBorder="1" applyAlignment="1"/>
    <xf numFmtId="3" fontId="53" fillId="5" borderId="60" xfId="3" applyNumberFormat="1" applyFont="1" applyFill="1" applyBorder="1" applyAlignment="1">
      <alignment horizontal="right" vertical="center"/>
    </xf>
    <xf numFmtId="0" fontId="53" fillId="83" borderId="58" xfId="3" applyFont="1" applyFill="1" applyBorder="1" applyAlignment="1">
      <alignment horizontal="center" textRotation="90" wrapText="1"/>
    </xf>
    <xf numFmtId="3" fontId="53" fillId="5" borderId="108" xfId="3" applyNumberFormat="1" applyFont="1" applyFill="1" applyBorder="1" applyAlignment="1">
      <alignment vertical="center"/>
    </xf>
    <xf numFmtId="0" fontId="188" fillId="83" borderId="70" xfId="3" applyFont="1" applyFill="1" applyBorder="1"/>
    <xf numFmtId="0" fontId="188" fillId="83" borderId="55" xfId="3" applyFont="1" applyFill="1" applyBorder="1"/>
    <xf numFmtId="0" fontId="188" fillId="83" borderId="67" xfId="3" applyFont="1" applyFill="1" applyBorder="1"/>
    <xf numFmtId="0" fontId="53" fillId="83" borderId="83" xfId="3" applyFont="1" applyFill="1" applyBorder="1" applyAlignment="1">
      <alignment horizontal="center"/>
    </xf>
    <xf numFmtId="0" fontId="53" fillId="5" borderId="64" xfId="3" applyFont="1" applyFill="1" applyBorder="1" applyAlignment="1">
      <alignment horizontal="left"/>
    </xf>
    <xf numFmtId="3" fontId="53" fillId="5" borderId="55" xfId="3" applyNumberFormat="1" applyFont="1" applyFill="1" applyBorder="1" applyAlignment="1">
      <alignment horizontal="right" vertical="center"/>
    </xf>
    <xf numFmtId="3" fontId="53" fillId="5" borderId="67" xfId="3" applyNumberFormat="1" applyFont="1" applyFill="1" applyBorder="1" applyAlignment="1">
      <alignment horizontal="right" vertical="center"/>
    </xf>
    <xf numFmtId="3" fontId="53" fillId="5" borderId="70" xfId="3" applyNumberFormat="1" applyFont="1" applyFill="1" applyBorder="1" applyAlignment="1">
      <alignment horizontal="right" vertical="center"/>
    </xf>
    <xf numFmtId="3" fontId="53" fillId="5" borderId="111" xfId="3" applyNumberFormat="1" applyFont="1" applyFill="1" applyBorder="1" applyAlignment="1">
      <alignment horizontal="right" vertical="center"/>
    </xf>
    <xf numFmtId="3" fontId="53" fillId="5" borderId="65" xfId="3" applyNumberFormat="1" applyFont="1" applyFill="1" applyBorder="1" applyAlignment="1">
      <alignment horizontal="right" vertical="center"/>
    </xf>
    <xf numFmtId="167" fontId="53" fillId="5" borderId="55" xfId="3" applyNumberFormat="1" applyFont="1" applyFill="1" applyBorder="1" applyAlignment="1">
      <alignment horizontal="right" vertical="center"/>
    </xf>
    <xf numFmtId="0" fontId="85" fillId="83" borderId="115" xfId="57" applyFont="1" applyFill="1" applyBorder="1" applyAlignment="1">
      <alignment horizontal="left" vertical="center" wrapText="1"/>
    </xf>
    <xf numFmtId="0" fontId="85" fillId="83" borderId="69" xfId="57" applyFont="1" applyFill="1" applyBorder="1" applyAlignment="1">
      <alignment horizontal="left" vertical="center" wrapText="1"/>
    </xf>
    <xf numFmtId="0" fontId="53" fillId="83" borderId="116" xfId="57" applyFont="1" applyFill="1" applyBorder="1"/>
    <xf numFmtId="0" fontId="53" fillId="83" borderId="63" xfId="57" applyFont="1" applyFill="1" applyBorder="1"/>
    <xf numFmtId="0" fontId="53" fillId="83" borderId="70" xfId="57" applyFont="1" applyFill="1" applyBorder="1" applyAlignment="1">
      <alignment horizontal="right"/>
    </xf>
    <xf numFmtId="0" fontId="53" fillId="83" borderId="67" xfId="57" applyFont="1" applyFill="1" applyBorder="1" applyAlignment="1">
      <alignment horizontal="right"/>
    </xf>
    <xf numFmtId="0" fontId="53" fillId="83" borderId="57" xfId="57" applyFont="1" applyFill="1" applyBorder="1" applyAlignment="1">
      <alignment horizontal="right"/>
    </xf>
    <xf numFmtId="0" fontId="53" fillId="83" borderId="60" xfId="57" applyFont="1" applyFill="1" applyBorder="1" applyAlignment="1">
      <alignment horizontal="right"/>
    </xf>
    <xf numFmtId="0" fontId="53" fillId="83" borderId="84" xfId="57" applyFont="1" applyFill="1" applyBorder="1" applyAlignment="1">
      <alignment horizontal="right"/>
    </xf>
    <xf numFmtId="0" fontId="53" fillId="83" borderId="68" xfId="57" applyFont="1" applyFill="1" applyBorder="1" applyAlignment="1">
      <alignment horizontal="center" vertical="center"/>
    </xf>
    <xf numFmtId="0" fontId="53" fillId="83" borderId="65" xfId="57" applyFont="1" applyFill="1" applyBorder="1" applyAlignment="1">
      <alignment horizontal="right"/>
    </xf>
    <xf numFmtId="167" fontId="53" fillId="38" borderId="69" xfId="57" applyNumberFormat="1" applyFont="1" applyFill="1" applyBorder="1"/>
    <xf numFmtId="167" fontId="53" fillId="5" borderId="69" xfId="57" applyNumberFormat="1" applyFont="1" applyFill="1" applyBorder="1"/>
    <xf numFmtId="167" fontId="53" fillId="38" borderId="63" xfId="57" applyNumberFormat="1" applyFont="1" applyFill="1" applyBorder="1"/>
    <xf numFmtId="167" fontId="53" fillId="5" borderId="63" xfId="57" applyNumberFormat="1" applyFont="1" applyFill="1" applyBorder="1"/>
    <xf numFmtId="167" fontId="53" fillId="38" borderId="70" xfId="57" applyNumberFormat="1" applyFont="1" applyFill="1" applyBorder="1"/>
    <xf numFmtId="167" fontId="53" fillId="38" borderId="67" xfId="57" applyNumberFormat="1" applyFont="1" applyFill="1" applyBorder="1"/>
    <xf numFmtId="167" fontId="53" fillId="5" borderId="67" xfId="57" applyNumberFormat="1" applyFont="1" applyFill="1" applyBorder="1"/>
    <xf numFmtId="0" fontId="53" fillId="83" borderId="55" xfId="57" applyFont="1" applyFill="1" applyBorder="1" applyAlignment="1">
      <alignment horizontal="right"/>
    </xf>
    <xf numFmtId="0" fontId="53" fillId="83" borderId="114" xfId="57" applyFont="1" applyFill="1" applyBorder="1" applyAlignment="1">
      <alignment horizontal="right"/>
    </xf>
    <xf numFmtId="167" fontId="53" fillId="5" borderId="4" xfId="57" applyNumberFormat="1" applyFont="1" applyFill="1" applyBorder="1"/>
    <xf numFmtId="167" fontId="53" fillId="5" borderId="114" xfId="57" applyNumberFormat="1" applyFont="1" applyFill="1" applyBorder="1"/>
    <xf numFmtId="1" fontId="53" fillId="83" borderId="57" xfId="3" applyNumberFormat="1" applyFont="1" applyFill="1" applyBorder="1" applyAlignment="1">
      <alignment vertical="center"/>
    </xf>
    <xf numFmtId="1" fontId="53" fillId="83" borderId="58" xfId="3" applyNumberFormat="1" applyFont="1" applyFill="1" applyBorder="1" applyAlignment="1">
      <alignment vertical="center"/>
    </xf>
    <xf numFmtId="1" fontId="53" fillId="83" borderId="60" xfId="3" applyNumberFormat="1" applyFont="1" applyFill="1" applyBorder="1" applyAlignment="1">
      <alignment vertical="center"/>
    </xf>
    <xf numFmtId="166" fontId="53" fillId="5" borderId="57" xfId="3" applyNumberFormat="1" applyFont="1" applyFill="1" applyBorder="1" applyAlignment="1">
      <alignment horizontal="right" vertical="center"/>
    </xf>
    <xf numFmtId="166" fontId="53" fillId="5" borderId="58" xfId="3" applyNumberFormat="1" applyFont="1" applyFill="1" applyBorder="1" applyAlignment="1">
      <alignment horizontal="right" vertical="center"/>
    </xf>
    <xf numFmtId="166" fontId="53" fillId="5" borderId="60" xfId="3" applyNumberFormat="1" applyFont="1" applyFill="1" applyBorder="1" applyAlignment="1">
      <alignment horizontal="right" vertical="center"/>
    </xf>
    <xf numFmtId="166" fontId="53" fillId="5" borderId="57" xfId="3" applyNumberFormat="1" applyFont="1" applyFill="1" applyBorder="1" applyAlignment="1">
      <alignment horizontal="right"/>
    </xf>
    <xf numFmtId="166" fontId="53" fillId="5" borderId="58" xfId="3" applyNumberFormat="1" applyFont="1" applyFill="1" applyBorder="1" applyAlignment="1">
      <alignment horizontal="right"/>
    </xf>
    <xf numFmtId="166" fontId="53" fillId="5" borderId="60" xfId="3" applyNumberFormat="1" applyFont="1" applyFill="1" applyBorder="1" applyAlignment="1">
      <alignment horizontal="right"/>
    </xf>
    <xf numFmtId="3" fontId="194" fillId="83" borderId="0" xfId="0" applyNumberFormat="1" applyFont="1" applyFill="1" applyBorder="1" applyAlignment="1">
      <alignment vertical="center"/>
    </xf>
    <xf numFmtId="0" fontId="65" fillId="0" borderId="0" xfId="3" applyFont="1" applyFill="1" applyBorder="1"/>
    <xf numFmtId="0" fontId="186" fillId="0" borderId="0" xfId="3" applyFont="1" applyFill="1" applyBorder="1" applyAlignment="1">
      <alignment horizontal="right"/>
    </xf>
    <xf numFmtId="0" fontId="59" fillId="0" borderId="0" xfId="3" applyFont="1" applyFill="1" applyBorder="1"/>
    <xf numFmtId="0" fontId="100" fillId="0" borderId="0" xfId="3" applyFont="1" applyFill="1" applyBorder="1"/>
    <xf numFmtId="0" fontId="116" fillId="0" borderId="0" xfId="3" applyFont="1" applyFill="1" applyBorder="1"/>
    <xf numFmtId="0" fontId="185" fillId="0" borderId="0" xfId="3" quotePrefix="1" applyFont="1" applyFill="1" applyBorder="1" applyAlignment="1">
      <alignment horizontal="left"/>
    </xf>
    <xf numFmtId="0" fontId="185" fillId="0" borderId="0" xfId="3" applyFont="1" applyFill="1" applyBorder="1" applyAlignment="1">
      <alignment horizontal="left"/>
    </xf>
    <xf numFmtId="0" fontId="185" fillId="0" borderId="0" xfId="3" applyFont="1" applyFill="1" applyBorder="1" applyAlignment="1">
      <alignment horizontal="right"/>
    </xf>
    <xf numFmtId="0" fontId="190" fillId="0" borderId="0" xfId="3" applyFont="1" applyFill="1" applyBorder="1" applyAlignment="1">
      <alignment horizontal="left"/>
    </xf>
    <xf numFmtId="0" fontId="52" fillId="0" borderId="0" xfId="3" quotePrefix="1" applyFont="1" applyFill="1" applyBorder="1" applyAlignment="1">
      <alignment horizontal="left"/>
    </xf>
    <xf numFmtId="0" fontId="52" fillId="0" borderId="0" xfId="3" applyFont="1" applyFill="1" applyBorder="1" applyAlignment="1">
      <alignment horizontal="left"/>
    </xf>
    <xf numFmtId="0" fontId="52" fillId="0" borderId="0" xfId="3" applyFont="1" applyFill="1" applyBorder="1" applyAlignment="1">
      <alignment horizontal="right"/>
    </xf>
    <xf numFmtId="0" fontId="191" fillId="0" borderId="0" xfId="3" applyFont="1" applyFill="1" applyBorder="1" applyAlignment="1">
      <alignment horizontal="left"/>
    </xf>
    <xf numFmtId="0" fontId="52" fillId="0" borderId="0" xfId="3" quotePrefix="1" applyFont="1" applyFill="1" applyBorder="1" applyAlignment="1">
      <alignment horizontal="left" vertical="center"/>
    </xf>
    <xf numFmtId="0" fontId="52" fillId="0" borderId="0" xfId="3" applyFont="1" applyFill="1" applyBorder="1" applyAlignment="1">
      <alignment horizontal="left" vertical="center"/>
    </xf>
    <xf numFmtId="0" fontId="191" fillId="0" borderId="0" xfId="3" applyFont="1" applyFill="1" applyBorder="1" applyAlignment="1">
      <alignment horizontal="left" vertical="center"/>
    </xf>
    <xf numFmtId="0" fontId="74" fillId="0" borderId="0" xfId="3" applyFont="1" applyFill="1" applyBorder="1"/>
    <xf numFmtId="0" fontId="52" fillId="0" borderId="0" xfId="3" quotePrefix="1" applyFont="1" applyFill="1" applyBorder="1" applyAlignment="1">
      <alignment vertical="top"/>
    </xf>
    <xf numFmtId="0" fontId="52" fillId="0" borderId="0" xfId="3" applyFont="1" applyFill="1" applyBorder="1" applyAlignment="1">
      <alignment vertical="top"/>
    </xf>
    <xf numFmtId="0" fontId="191" fillId="0" borderId="0" xfId="3" applyFont="1" applyFill="1" applyBorder="1" applyAlignment="1">
      <alignment vertical="top"/>
    </xf>
    <xf numFmtId="0" fontId="52" fillId="0" borderId="0" xfId="0" quotePrefix="1" applyFont="1" applyFill="1" applyBorder="1" applyAlignment="1">
      <alignment horizontal="left" vertical="top"/>
    </xf>
    <xf numFmtId="0" fontId="52" fillId="0" borderId="0" xfId="0" applyFont="1" applyFill="1" applyBorder="1" applyAlignment="1">
      <alignment horizontal="left" vertical="top"/>
    </xf>
    <xf numFmtId="0" fontId="191" fillId="0" borderId="0" xfId="0" applyFont="1" applyFill="1" applyBorder="1" applyAlignment="1">
      <alignment horizontal="left" vertical="top"/>
    </xf>
    <xf numFmtId="0" fontId="52" fillId="0" borderId="0" xfId="0" quotePrefix="1" applyFont="1" applyFill="1" applyBorder="1" applyAlignment="1">
      <alignment vertical="top"/>
    </xf>
    <xf numFmtId="0" fontId="52" fillId="0" borderId="0" xfId="0" applyFont="1" applyFill="1" applyBorder="1" applyAlignment="1">
      <alignment vertical="top"/>
    </xf>
    <xf numFmtId="0" fontId="191" fillId="0" borderId="0" xfId="0" applyFont="1" applyFill="1" applyBorder="1" applyAlignment="1">
      <alignment vertical="top"/>
    </xf>
    <xf numFmtId="0" fontId="185" fillId="0" borderId="0" xfId="3" quotePrefix="1" applyFont="1" applyFill="1" applyBorder="1"/>
    <xf numFmtId="0" fontId="185" fillId="0" borderId="0" xfId="3" applyFont="1" applyFill="1" applyBorder="1"/>
    <xf numFmtId="0" fontId="190" fillId="0" borderId="0" xfId="3" applyFont="1" applyFill="1" applyBorder="1"/>
    <xf numFmtId="0" fontId="52" fillId="0" borderId="0" xfId="3" quotePrefix="1" applyFont="1" applyFill="1" applyBorder="1"/>
    <xf numFmtId="0" fontId="52" fillId="0" borderId="0" xfId="3" applyFont="1" applyFill="1" applyBorder="1"/>
    <xf numFmtId="0" fontId="191" fillId="0" borderId="0" xfId="3" applyFont="1" applyFill="1" applyBorder="1"/>
    <xf numFmtId="0" fontId="59" fillId="0" borderId="0" xfId="3" applyFont="1" applyFill="1" applyBorder="1" applyAlignment="1">
      <alignment horizontal="right"/>
    </xf>
    <xf numFmtId="0" fontId="74" fillId="0" borderId="0" xfId="3" applyFont="1" applyFill="1" applyBorder="1" applyAlignment="1">
      <alignment horizontal="right"/>
    </xf>
    <xf numFmtId="0" fontId="65" fillId="0" borderId="0" xfId="3" applyFont="1" applyFill="1" applyBorder="1" applyAlignment="1">
      <alignment horizontal="left"/>
    </xf>
    <xf numFmtId="0" fontId="183" fillId="0" borderId="0" xfId="3" applyFont="1" applyFill="1" applyBorder="1" applyAlignment="1">
      <alignment horizontal="right"/>
    </xf>
    <xf numFmtId="0" fontId="58" fillId="0" borderId="0" xfId="3" applyFont="1" applyFill="1" applyBorder="1" applyAlignment="1">
      <alignment horizontal="left"/>
    </xf>
    <xf numFmtId="0" fontId="185" fillId="0" borderId="0" xfId="3" applyFont="1" applyFill="1" applyBorder="1" applyAlignment="1">
      <alignment horizontal="left" vertical="top" wrapText="1"/>
    </xf>
    <xf numFmtId="0" fontId="52" fillId="0" borderId="0" xfId="3" applyFont="1" applyFill="1" applyBorder="1" applyAlignment="1">
      <alignment horizontal="justify" vertical="top" wrapText="1"/>
    </xf>
    <xf numFmtId="0" fontId="185" fillId="0" borderId="0" xfId="3" applyFont="1" applyFill="1" applyBorder="1" applyAlignment="1">
      <alignment horizontal="left" vertical="top"/>
    </xf>
    <xf numFmtId="0" fontId="52" fillId="0" borderId="0" xfId="3" applyFont="1" applyFill="1" applyBorder="1" applyAlignment="1">
      <alignment horizontal="left" vertical="top" wrapText="1"/>
    </xf>
    <xf numFmtId="0" fontId="52" fillId="0" borderId="0" xfId="0" applyFont="1" applyFill="1" applyBorder="1" applyAlignment="1">
      <alignment horizontal="left" vertical="top" wrapText="1"/>
    </xf>
    <xf numFmtId="0" fontId="52" fillId="0" borderId="0" xfId="3" applyFont="1" applyFill="1" applyBorder="1" applyAlignment="1">
      <alignment horizontal="left" vertical="top"/>
    </xf>
    <xf numFmtId="0" fontId="52" fillId="0" borderId="0" xfId="3" applyFont="1" applyFill="1" applyBorder="1" applyAlignment="1">
      <alignment vertical="top" wrapText="1"/>
    </xf>
    <xf numFmtId="0" fontId="52" fillId="0" borderId="0" xfId="0" applyFont="1" applyFill="1" applyBorder="1" applyAlignment="1">
      <alignment vertical="top" wrapText="1"/>
    </xf>
    <xf numFmtId="0" fontId="92" fillId="0" borderId="0" xfId="3" applyFont="1" applyFill="1" applyBorder="1"/>
    <xf numFmtId="0" fontId="56" fillId="0" borderId="0" xfId="3" applyFont="1" applyFill="1" applyBorder="1" applyAlignment="1">
      <alignment horizontal="left" vertical="center"/>
    </xf>
    <xf numFmtId="0" fontId="53" fillId="0" borderId="76" xfId="0" applyFont="1" applyFill="1" applyBorder="1" applyAlignment="1">
      <alignment horizontal="left"/>
    </xf>
    <xf numFmtId="3" fontId="53" fillId="0" borderId="0" xfId="0" applyNumberFormat="1" applyFont="1" applyFill="1" applyBorder="1"/>
    <xf numFmtId="3" fontId="53" fillId="0" borderId="63" xfId="0" applyNumberFormat="1" applyFont="1" applyFill="1" applyBorder="1"/>
    <xf numFmtId="2" fontId="53" fillId="0" borderId="0" xfId="0" applyNumberFormat="1" applyFont="1" applyFill="1"/>
    <xf numFmtId="168" fontId="57" fillId="0" borderId="0" xfId="0" applyNumberFormat="1" applyFont="1" applyFill="1"/>
    <xf numFmtId="1" fontId="57" fillId="0" borderId="0" xfId="0" applyNumberFormat="1" applyFont="1" applyFill="1"/>
    <xf numFmtId="166" fontId="57" fillId="0" borderId="0" xfId="0" applyNumberFormat="1" applyFont="1" applyFill="1"/>
    <xf numFmtId="166" fontId="55" fillId="0" borderId="0" xfId="0" applyNumberFormat="1" applyFont="1" applyFill="1"/>
    <xf numFmtId="0" fontId="55" fillId="0" borderId="0" xfId="0" applyFont="1" applyFill="1"/>
    <xf numFmtId="0" fontId="53" fillId="0" borderId="0" xfId="0" applyFont="1" applyFill="1"/>
    <xf numFmtId="166" fontId="53" fillId="0" borderId="0" xfId="0" applyNumberFormat="1" applyFont="1" applyFill="1"/>
    <xf numFmtId="167" fontId="53" fillId="0" borderId="0" xfId="0" applyNumberFormat="1" applyFont="1" applyFill="1"/>
    <xf numFmtId="0" fontId="53" fillId="0" borderId="61" xfId="0" applyFont="1" applyFill="1" applyBorder="1" applyAlignment="1">
      <alignment horizontal="left"/>
    </xf>
    <xf numFmtId="0" fontId="53" fillId="0" borderId="64" xfId="0" applyFont="1" applyFill="1" applyBorder="1" applyAlignment="1">
      <alignment horizontal="left"/>
    </xf>
    <xf numFmtId="3" fontId="53" fillId="0" borderId="55" xfId="0" applyNumberFormat="1" applyFont="1" applyFill="1" applyBorder="1"/>
    <xf numFmtId="3" fontId="53" fillId="0" borderId="67" xfId="0" applyNumberFormat="1" applyFont="1" applyFill="1" applyBorder="1"/>
    <xf numFmtId="0" fontId="53" fillId="0" borderId="77" xfId="0" applyFont="1" applyFill="1" applyBorder="1" applyAlignment="1">
      <alignment horizontal="left"/>
    </xf>
    <xf numFmtId="3" fontId="53" fillId="0" borderId="69" xfId="0" applyNumberFormat="1" applyFont="1" applyFill="1" applyBorder="1"/>
    <xf numFmtId="0" fontId="53" fillId="0" borderId="79" xfId="0" applyFont="1" applyFill="1" applyBorder="1" applyAlignment="1">
      <alignment horizontal="left"/>
    </xf>
    <xf numFmtId="3" fontId="53" fillId="0" borderId="5" xfId="0" applyNumberFormat="1" applyFont="1" applyFill="1" applyBorder="1"/>
    <xf numFmtId="3" fontId="53" fillId="0" borderId="80" xfId="0" applyNumberFormat="1" applyFont="1" applyFill="1" applyBorder="1"/>
    <xf numFmtId="3" fontId="53" fillId="0" borderId="81" xfId="0" applyNumberFormat="1" applyFont="1" applyFill="1" applyBorder="1"/>
    <xf numFmtId="3" fontId="53" fillId="0" borderId="6" xfId="0" applyNumberFormat="1" applyFont="1" applyFill="1" applyBorder="1"/>
    <xf numFmtId="3" fontId="53" fillId="0" borderId="74" xfId="0" applyNumberFormat="1" applyFont="1" applyFill="1" applyBorder="1"/>
    <xf numFmtId="3" fontId="53" fillId="0" borderId="75" xfId="0" applyNumberFormat="1" applyFont="1" applyFill="1" applyBorder="1"/>
    <xf numFmtId="3" fontId="53" fillId="0" borderId="58" xfId="0" applyNumberFormat="1" applyFont="1" applyFill="1" applyBorder="1"/>
    <xf numFmtId="3" fontId="53" fillId="0" borderId="60" xfId="0" applyNumberFormat="1" applyFont="1" applyFill="1" applyBorder="1"/>
    <xf numFmtId="167" fontId="53" fillId="0" borderId="0" xfId="0" applyNumberFormat="1" applyFont="1" applyFill="1" applyBorder="1"/>
    <xf numFmtId="0" fontId="53" fillId="0" borderId="70" xfId="0" applyFont="1" applyFill="1" applyBorder="1"/>
    <xf numFmtId="0" fontId="53" fillId="0" borderId="55" xfId="0" applyFont="1" applyFill="1" applyBorder="1"/>
    <xf numFmtId="167" fontId="53" fillId="0" borderId="55" xfId="0" applyNumberFormat="1" applyFont="1" applyFill="1" applyBorder="1"/>
    <xf numFmtId="3" fontId="53" fillId="0" borderId="0" xfId="0" applyNumberFormat="1" applyFont="1" applyFill="1"/>
    <xf numFmtId="168" fontId="55" fillId="0" borderId="0" xfId="0" applyNumberFormat="1" applyFont="1" applyFill="1"/>
    <xf numFmtId="3" fontId="55" fillId="0" borderId="0" xfId="0" applyNumberFormat="1" applyFont="1" applyFill="1"/>
    <xf numFmtId="2" fontId="55" fillId="0" borderId="0" xfId="0" applyNumberFormat="1" applyFont="1" applyFill="1"/>
    <xf numFmtId="0" fontId="53" fillId="0" borderId="0" xfId="0" applyFont="1" applyFill="1" applyAlignment="1"/>
    <xf numFmtId="0" fontId="57" fillId="0" borderId="0" xfId="0" applyFont="1" applyFill="1" applyAlignment="1"/>
    <xf numFmtId="0" fontId="55" fillId="0" borderId="0" xfId="0" applyFont="1" applyFill="1" applyAlignment="1"/>
    <xf numFmtId="0" fontId="65" fillId="0" borderId="0" xfId="0" applyFont="1" applyFill="1"/>
    <xf numFmtId="0" fontId="54" fillId="0" borderId="0" xfId="0" applyFont="1" applyFill="1" applyAlignment="1">
      <alignment horizontal="right"/>
    </xf>
    <xf numFmtId="0" fontId="58" fillId="0" borderId="55" xfId="0" applyFont="1" applyFill="1" applyBorder="1" applyAlignment="1">
      <alignment horizontal="center"/>
    </xf>
    <xf numFmtId="0" fontId="53" fillId="0" borderId="0" xfId="3" applyFont="1" applyFill="1" applyBorder="1"/>
    <xf numFmtId="167" fontId="53" fillId="0" borderId="0" xfId="3" applyNumberFormat="1" applyFont="1" applyFill="1" applyBorder="1"/>
    <xf numFmtId="166" fontId="53" fillId="0" borderId="0" xfId="3" applyNumberFormat="1" applyFont="1" applyFill="1" applyBorder="1"/>
    <xf numFmtId="0" fontId="53" fillId="0" borderId="0" xfId="3" applyFont="1" applyFill="1" applyBorder="1" applyAlignment="1">
      <alignment vertical="top" wrapText="1"/>
    </xf>
    <xf numFmtId="164" fontId="53" fillId="0" borderId="0" xfId="1" applyNumberFormat="1" applyFont="1" applyFill="1" applyBorder="1"/>
    <xf numFmtId="1" fontId="53" fillId="0" borderId="0" xfId="3" applyNumberFormat="1" applyFont="1" applyFill="1" applyBorder="1"/>
    <xf numFmtId="9" fontId="53" fillId="0" borderId="0" xfId="1" applyNumberFormat="1" applyFont="1" applyFill="1" applyBorder="1"/>
    <xf numFmtId="0" fontId="53" fillId="0" borderId="77" xfId="3" applyFont="1" applyFill="1" applyBorder="1" applyAlignment="1">
      <alignment horizontal="left"/>
    </xf>
    <xf numFmtId="167" fontId="53" fillId="0" borderId="0" xfId="3" applyNumberFormat="1" applyFont="1" applyFill="1" applyBorder="1" applyAlignment="1">
      <alignment horizontal="right" vertical="center"/>
    </xf>
    <xf numFmtId="167" fontId="53" fillId="0" borderId="69" xfId="3" applyNumberFormat="1" applyFont="1" applyFill="1" applyBorder="1" applyAlignment="1">
      <alignment vertical="center"/>
    </xf>
    <xf numFmtId="167" fontId="53" fillId="0" borderId="0" xfId="3" applyNumberFormat="1" applyFont="1" applyFill="1" applyBorder="1" applyAlignment="1">
      <alignment vertical="center"/>
    </xf>
    <xf numFmtId="167" fontId="53" fillId="0" borderId="68" xfId="3" applyNumberFormat="1" applyFont="1" applyFill="1" applyBorder="1" applyAlignment="1">
      <alignment vertical="center"/>
    </xf>
    <xf numFmtId="167" fontId="53" fillId="0" borderId="77" xfId="3" applyNumberFormat="1" applyFont="1" applyFill="1" applyBorder="1" applyAlignment="1">
      <alignment vertical="center"/>
    </xf>
    <xf numFmtId="167" fontId="53" fillId="0" borderId="0" xfId="3" applyNumberFormat="1" applyFont="1" applyFill="1" applyBorder="1" applyAlignment="1">
      <alignment horizontal="right"/>
    </xf>
    <xf numFmtId="3" fontId="53" fillId="0" borderId="0" xfId="3" applyNumberFormat="1" applyFont="1" applyFill="1" applyBorder="1"/>
    <xf numFmtId="0" fontId="53" fillId="0" borderId="61" xfId="3" applyFont="1" applyFill="1" applyBorder="1" applyAlignment="1">
      <alignment horizontal="left"/>
    </xf>
    <xf numFmtId="167" fontId="53" fillId="0" borderId="63" xfId="3" applyNumberFormat="1" applyFont="1" applyFill="1" applyBorder="1" applyAlignment="1">
      <alignment vertical="center"/>
    </xf>
    <xf numFmtId="167" fontId="53" fillId="0" borderId="62" xfId="3" applyNumberFormat="1" applyFont="1" applyFill="1" applyBorder="1" applyAlignment="1">
      <alignment vertical="center"/>
    </xf>
    <xf numFmtId="167" fontId="53" fillId="0" borderId="61" xfId="3" applyNumberFormat="1" applyFont="1" applyFill="1" applyBorder="1" applyAlignment="1">
      <alignment vertical="center"/>
    </xf>
    <xf numFmtId="0" fontId="53" fillId="0" borderId="64" xfId="3" applyFont="1" applyFill="1" applyBorder="1" applyAlignment="1">
      <alignment horizontal="left"/>
    </xf>
    <xf numFmtId="167" fontId="53" fillId="0" borderId="55" xfId="3" applyNumberFormat="1" applyFont="1" applyFill="1" applyBorder="1" applyAlignment="1">
      <alignment horizontal="right" vertical="center"/>
    </xf>
    <xf numFmtId="167" fontId="53" fillId="0" borderId="55" xfId="3" applyNumberFormat="1" applyFont="1" applyFill="1" applyBorder="1" applyAlignment="1">
      <alignment vertical="center"/>
    </xf>
    <xf numFmtId="167" fontId="53" fillId="0" borderId="67" xfId="3" applyNumberFormat="1" applyFont="1" applyFill="1" applyBorder="1" applyAlignment="1">
      <alignment vertical="center"/>
    </xf>
    <xf numFmtId="167" fontId="53" fillId="0" borderId="70" xfId="3" applyNumberFormat="1" applyFont="1" applyFill="1" applyBorder="1" applyAlignment="1">
      <alignment vertical="center"/>
    </xf>
    <xf numFmtId="167" fontId="53" fillId="0" borderId="65" xfId="3" applyNumberFormat="1" applyFont="1" applyFill="1" applyBorder="1" applyAlignment="1">
      <alignment vertical="center"/>
    </xf>
    <xf numFmtId="167" fontId="53" fillId="0" borderId="64" xfId="3" applyNumberFormat="1" applyFont="1" applyFill="1" applyBorder="1" applyAlignment="1">
      <alignment vertical="center"/>
    </xf>
    <xf numFmtId="167" fontId="53" fillId="0" borderId="69" xfId="3" applyNumberFormat="1" applyFont="1" applyFill="1" applyBorder="1" applyAlignment="1">
      <alignment horizontal="right" vertical="center"/>
    </xf>
    <xf numFmtId="167" fontId="53" fillId="0" borderId="68" xfId="3" applyNumberFormat="1" applyFont="1" applyFill="1" applyBorder="1" applyAlignment="1">
      <alignment horizontal="right" vertical="center"/>
    </xf>
    <xf numFmtId="167" fontId="53" fillId="0" borderId="77" xfId="3" applyNumberFormat="1" applyFont="1" applyFill="1" applyBorder="1" applyAlignment="1">
      <alignment horizontal="right" vertical="center"/>
    </xf>
    <xf numFmtId="167" fontId="53" fillId="0" borderId="63" xfId="3" applyNumberFormat="1" applyFont="1" applyFill="1" applyBorder="1" applyAlignment="1">
      <alignment horizontal="right" vertical="center"/>
    </xf>
    <xf numFmtId="167" fontId="53" fillId="0" borderId="62" xfId="3" applyNumberFormat="1" applyFont="1" applyFill="1" applyBorder="1" applyAlignment="1">
      <alignment horizontal="right" vertical="center"/>
    </xf>
    <xf numFmtId="167" fontId="53" fillId="0" borderId="61" xfId="3" applyNumberFormat="1" applyFont="1" applyFill="1" applyBorder="1" applyAlignment="1">
      <alignment horizontal="right" vertical="center"/>
    </xf>
    <xf numFmtId="167" fontId="53" fillId="0" borderId="67" xfId="3" applyNumberFormat="1" applyFont="1" applyFill="1" applyBorder="1" applyAlignment="1">
      <alignment horizontal="right" vertical="center"/>
    </xf>
    <xf numFmtId="167" fontId="53" fillId="0" borderId="70" xfId="3" applyNumberFormat="1" applyFont="1" applyFill="1" applyBorder="1" applyAlignment="1">
      <alignment horizontal="right" vertical="center"/>
    </xf>
    <xf numFmtId="167" fontId="53" fillId="0" borderId="65" xfId="3" applyNumberFormat="1" applyFont="1" applyFill="1" applyBorder="1" applyAlignment="1">
      <alignment horizontal="right" vertical="center"/>
    </xf>
    <xf numFmtId="167" fontId="53" fillId="0" borderId="64" xfId="3" applyNumberFormat="1" applyFont="1" applyFill="1" applyBorder="1" applyAlignment="1">
      <alignment horizontal="right" vertical="center"/>
    </xf>
    <xf numFmtId="0" fontId="66" fillId="0" borderId="55" xfId="3" applyFont="1" applyFill="1" applyBorder="1" applyAlignment="1">
      <alignment vertical="top" wrapText="1"/>
    </xf>
    <xf numFmtId="0" fontId="67" fillId="0" borderId="55" xfId="3" applyFont="1" applyFill="1" applyBorder="1" applyAlignment="1">
      <alignment horizontal="left" vertical="top" wrapText="1"/>
    </xf>
    <xf numFmtId="0" fontId="53" fillId="0" borderId="55" xfId="3" applyFont="1" applyFill="1" applyBorder="1"/>
    <xf numFmtId="0" fontId="53" fillId="0" borderId="77" xfId="3" applyFont="1" applyFill="1" applyBorder="1" applyAlignment="1">
      <alignment horizontal="left" vertical="center"/>
    </xf>
    <xf numFmtId="0" fontId="28" fillId="0" borderId="0" xfId="3" applyFont="1" applyFill="1" applyBorder="1"/>
    <xf numFmtId="4" fontId="28" fillId="0" borderId="0" xfId="3" applyNumberFormat="1" applyFont="1" applyFill="1" applyBorder="1"/>
    <xf numFmtId="178" fontId="28" fillId="0" borderId="0" xfId="3" applyNumberFormat="1" applyFont="1" applyFill="1" applyBorder="1"/>
    <xf numFmtId="167" fontId="28" fillId="0" borderId="0" xfId="3" applyNumberFormat="1" applyFont="1" applyFill="1" applyBorder="1"/>
    <xf numFmtId="0" fontId="53" fillId="0" borderId="64" xfId="3" applyFont="1" applyFill="1" applyBorder="1" applyAlignment="1">
      <alignment horizontal="left" vertical="center"/>
    </xf>
    <xf numFmtId="164" fontId="28" fillId="0" borderId="0" xfId="1" applyNumberFormat="1" applyFont="1" applyFill="1" applyBorder="1"/>
    <xf numFmtId="0" fontId="28" fillId="0" borderId="0" xfId="3" applyFont="1" applyFill="1" applyBorder="1" applyAlignment="1"/>
    <xf numFmtId="0" fontId="37" fillId="0" borderId="0" xfId="3" applyFont="1" applyFill="1" applyBorder="1" applyAlignment="1"/>
    <xf numFmtId="0" fontId="37" fillId="0" borderId="0" xfId="3" applyFont="1" applyFill="1" applyBorder="1"/>
    <xf numFmtId="166" fontId="37" fillId="0" borderId="0" xfId="3" applyNumberFormat="1" applyFont="1" applyFill="1" applyBorder="1"/>
    <xf numFmtId="0" fontId="39" fillId="0" borderId="0" xfId="3" applyFont="1" applyFill="1" applyBorder="1"/>
    <xf numFmtId="167" fontId="37" fillId="0" borderId="0" xfId="3" applyNumberFormat="1" applyFont="1" applyFill="1" applyBorder="1"/>
    <xf numFmtId="1" fontId="37" fillId="0" borderId="0" xfId="3" applyNumberFormat="1" applyFont="1" applyFill="1" applyBorder="1"/>
    <xf numFmtId="164" fontId="37" fillId="0" borderId="0" xfId="1" applyNumberFormat="1" applyFont="1" applyFill="1" applyBorder="1"/>
    <xf numFmtId="9" fontId="37" fillId="0" borderId="0" xfId="1" applyFont="1" applyFill="1" applyBorder="1"/>
    <xf numFmtId="1" fontId="28" fillId="0" borderId="0" xfId="3" applyNumberFormat="1" applyFont="1" applyFill="1" applyBorder="1"/>
    <xf numFmtId="1" fontId="39" fillId="0" borderId="0" xfId="3" applyNumberFormat="1" applyFont="1" applyFill="1" applyBorder="1"/>
    <xf numFmtId="166" fontId="28" fillId="0" borderId="0" xfId="3" applyNumberFormat="1" applyFont="1" applyFill="1" applyBorder="1"/>
    <xf numFmtId="165" fontId="28" fillId="0" borderId="0" xfId="3" applyNumberFormat="1" applyFont="1" applyFill="1" applyBorder="1"/>
    <xf numFmtId="0" fontId="28" fillId="0" borderId="0" xfId="3" applyFont="1" applyFill="1" applyBorder="1" applyAlignment="1">
      <alignment wrapText="1"/>
    </xf>
    <xf numFmtId="0" fontId="29" fillId="0" borderId="55" xfId="3" applyFont="1" applyFill="1" applyBorder="1" applyAlignment="1">
      <alignment vertical="top" wrapText="1"/>
    </xf>
    <xf numFmtId="0" fontId="30" fillId="0" borderId="55" xfId="3" applyFont="1" applyFill="1" applyBorder="1" applyAlignment="1">
      <alignment horizontal="left" vertical="top" wrapText="1"/>
    </xf>
    <xf numFmtId="0" fontId="28" fillId="0" borderId="55" xfId="3" applyFont="1" applyFill="1" applyBorder="1"/>
    <xf numFmtId="0" fontId="53" fillId="0" borderId="68" xfId="3" applyFont="1" applyFill="1" applyBorder="1" applyAlignment="1">
      <alignment horizontal="left"/>
    </xf>
    <xf numFmtId="167" fontId="53" fillId="0" borderId="69" xfId="3" applyNumberFormat="1" applyFont="1" applyFill="1" applyBorder="1" applyAlignment="1">
      <alignment horizontal="right"/>
    </xf>
    <xf numFmtId="167" fontId="53" fillId="0" borderId="68" xfId="3" applyNumberFormat="1" applyFont="1" applyFill="1" applyBorder="1"/>
    <xf numFmtId="167" fontId="53" fillId="0" borderId="68" xfId="3" applyNumberFormat="1" applyFont="1" applyFill="1" applyBorder="1" applyAlignment="1">
      <alignment horizontal="right"/>
    </xf>
    <xf numFmtId="2" fontId="31" fillId="0" borderId="0" xfId="3" applyNumberFormat="1" applyFont="1" applyFill="1"/>
    <xf numFmtId="2" fontId="31" fillId="0" borderId="0" xfId="1" applyNumberFormat="1" applyFont="1" applyFill="1" applyBorder="1" applyAlignment="1">
      <alignment horizontal="right"/>
    </xf>
    <xf numFmtId="3" fontId="40" fillId="0" borderId="0" xfId="0" applyNumberFormat="1" applyFont="1" applyFill="1" applyBorder="1" applyAlignment="1">
      <alignment horizontal="right" vertical="center"/>
    </xf>
    <xf numFmtId="166" fontId="26" fillId="0" borderId="0" xfId="0" applyNumberFormat="1" applyFont="1" applyFill="1" applyBorder="1" applyAlignment="1">
      <alignment horizontal="center" vertical="center"/>
    </xf>
    <xf numFmtId="167" fontId="31" fillId="0" borderId="0" xfId="3" applyNumberFormat="1" applyFont="1" applyFill="1" applyBorder="1"/>
    <xf numFmtId="167" fontId="31" fillId="0" borderId="0" xfId="3" applyNumberFormat="1" applyFont="1" applyFill="1"/>
    <xf numFmtId="0" fontId="31" fillId="0" borderId="0" xfId="3" applyFont="1" applyFill="1"/>
    <xf numFmtId="0" fontId="53" fillId="0" borderId="65" xfId="3" applyFont="1" applyFill="1" applyBorder="1" applyAlignment="1">
      <alignment horizontal="left"/>
    </xf>
    <xf numFmtId="167" fontId="53" fillId="0" borderId="70" xfId="3" applyNumberFormat="1" applyFont="1" applyFill="1" applyBorder="1" applyAlignment="1">
      <alignment horizontal="right"/>
    </xf>
    <xf numFmtId="167" fontId="53" fillId="0" borderId="55" xfId="3" applyNumberFormat="1" applyFont="1" applyFill="1" applyBorder="1" applyAlignment="1">
      <alignment horizontal="right"/>
    </xf>
    <xf numFmtId="167" fontId="53" fillId="0" borderId="67" xfId="3" applyNumberFormat="1" applyFont="1" applyFill="1" applyBorder="1" applyAlignment="1">
      <alignment horizontal="right"/>
    </xf>
    <xf numFmtId="167" fontId="53" fillId="0" borderId="65" xfId="3" applyNumberFormat="1" applyFont="1" applyFill="1" applyBorder="1"/>
    <xf numFmtId="167" fontId="53" fillId="0" borderId="65" xfId="3" applyNumberFormat="1" applyFont="1" applyFill="1" applyBorder="1" applyAlignment="1">
      <alignment horizontal="right"/>
    </xf>
    <xf numFmtId="3" fontId="31" fillId="0" borderId="0" xfId="3" applyNumberFormat="1" applyFont="1" applyFill="1" applyBorder="1" applyAlignment="1">
      <alignment horizontal="right"/>
    </xf>
    <xf numFmtId="166" fontId="31" fillId="0" borderId="0" xfId="3" applyNumberFormat="1" applyFont="1" applyFill="1" applyBorder="1"/>
    <xf numFmtId="0" fontId="31" fillId="0" borderId="0" xfId="3" applyFont="1" applyFill="1" applyBorder="1"/>
    <xf numFmtId="0" fontId="27" fillId="0" borderId="0" xfId="0" applyFont="1" applyFill="1" applyBorder="1" applyAlignment="1">
      <alignment horizontal="center" vertical="center"/>
    </xf>
    <xf numFmtId="167" fontId="53" fillId="0" borderId="55" xfId="3" applyNumberFormat="1" applyFont="1" applyFill="1" applyBorder="1"/>
    <xf numFmtId="167" fontId="53" fillId="0" borderId="67" xfId="3" applyNumberFormat="1" applyFont="1" applyFill="1" applyBorder="1"/>
    <xf numFmtId="167" fontId="53" fillId="0" borderId="69" xfId="3" applyNumberFormat="1" applyFont="1" applyFill="1" applyBorder="1"/>
    <xf numFmtId="3" fontId="31" fillId="0" borderId="0" xfId="3" applyNumberFormat="1" applyFont="1" applyFill="1" applyAlignment="1">
      <alignment horizontal="right"/>
    </xf>
    <xf numFmtId="0" fontId="53" fillId="0" borderId="78" xfId="3" applyFont="1" applyFill="1" applyBorder="1" applyAlignment="1">
      <alignment horizontal="left"/>
    </xf>
    <xf numFmtId="167" fontId="53" fillId="0" borderId="81" xfId="3" applyNumberFormat="1" applyFont="1" applyFill="1" applyBorder="1"/>
    <xf numFmtId="167" fontId="53" fillId="0" borderId="6" xfId="3" applyNumberFormat="1" applyFont="1" applyFill="1" applyBorder="1"/>
    <xf numFmtId="167" fontId="53" fillId="0" borderId="80" xfId="3" applyNumberFormat="1" applyFont="1" applyFill="1" applyBorder="1"/>
    <xf numFmtId="167" fontId="53" fillId="0" borderId="78" xfId="3" applyNumberFormat="1" applyFont="1" applyFill="1" applyBorder="1"/>
    <xf numFmtId="167" fontId="53" fillId="0" borderId="81" xfId="3" applyNumberFormat="1" applyFont="1" applyFill="1" applyBorder="1" applyAlignment="1">
      <alignment vertical="center"/>
    </xf>
    <xf numFmtId="167" fontId="53" fillId="0" borderId="6" xfId="3" applyNumberFormat="1" applyFont="1" applyFill="1" applyBorder="1" applyAlignment="1">
      <alignment vertical="center"/>
    </xf>
    <xf numFmtId="167" fontId="53" fillId="0" borderId="81" xfId="3" applyNumberFormat="1" applyFont="1" applyFill="1" applyBorder="1" applyAlignment="1">
      <alignment horizontal="right"/>
    </xf>
    <xf numFmtId="167" fontId="53" fillId="0" borderId="6" xfId="3" applyNumberFormat="1" applyFont="1" applyFill="1" applyBorder="1" applyAlignment="1">
      <alignment horizontal="right"/>
    </xf>
    <xf numFmtId="167" fontId="53" fillId="0" borderId="80" xfId="3" applyNumberFormat="1" applyFont="1" applyFill="1" applyBorder="1" applyAlignment="1">
      <alignment horizontal="right"/>
    </xf>
    <xf numFmtId="167" fontId="53" fillId="0" borderId="78" xfId="3" applyNumberFormat="1" applyFont="1" applyFill="1" applyBorder="1" applyAlignment="1">
      <alignment horizontal="right"/>
    </xf>
    <xf numFmtId="0" fontId="53" fillId="0" borderId="62" xfId="3" applyFont="1" applyFill="1" applyBorder="1" applyAlignment="1">
      <alignment horizontal="left"/>
    </xf>
    <xf numFmtId="167" fontId="53" fillId="0" borderId="63" xfId="3" applyNumberFormat="1" applyFont="1" applyFill="1" applyBorder="1" applyAlignment="1">
      <alignment horizontal="right"/>
    </xf>
    <xf numFmtId="167" fontId="53" fillId="0" borderId="62" xfId="3" applyNumberFormat="1" applyFont="1" applyFill="1" applyBorder="1"/>
    <xf numFmtId="167" fontId="53" fillId="0" borderId="62" xfId="3" applyNumberFormat="1" applyFont="1" applyFill="1" applyBorder="1" applyAlignment="1">
      <alignment horizontal="right"/>
    </xf>
    <xf numFmtId="2" fontId="31" fillId="0" borderId="0" xfId="3" applyNumberFormat="1" applyFont="1" applyFill="1" applyBorder="1" applyAlignment="1">
      <alignment horizontal="right"/>
    </xf>
    <xf numFmtId="167" fontId="53" fillId="0" borderId="70" xfId="3" applyNumberFormat="1" applyFont="1" applyFill="1" applyBorder="1"/>
    <xf numFmtId="0" fontId="31" fillId="0" borderId="0" xfId="3" applyFont="1" applyFill="1" applyBorder="1" applyAlignment="1">
      <alignment horizontal="center" vertical="center"/>
    </xf>
    <xf numFmtId="4" fontId="40" fillId="0" borderId="0" xfId="3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2" fontId="31" fillId="0" borderId="0" xfId="3" applyNumberFormat="1" applyFont="1" applyFill="1" applyBorder="1" applyAlignment="1">
      <alignment horizontal="center"/>
    </xf>
    <xf numFmtId="0" fontId="28" fillId="0" borderId="0" xfId="3" applyFont="1" applyFill="1" applyBorder="1" applyAlignment="1">
      <alignment horizontal="center" vertical="center"/>
    </xf>
    <xf numFmtId="0" fontId="40" fillId="0" borderId="0" xfId="3" applyFont="1" applyFill="1" applyBorder="1" applyAlignment="1">
      <alignment horizontal="center" vertical="center"/>
    </xf>
    <xf numFmtId="2" fontId="37" fillId="0" borderId="0" xfId="3" applyNumberFormat="1" applyFont="1" applyFill="1" applyBorder="1" applyAlignment="1">
      <alignment horizontal="center"/>
    </xf>
    <xf numFmtId="1" fontId="37" fillId="0" borderId="0" xfId="3" applyNumberFormat="1" applyFont="1" applyFill="1" applyBorder="1" applyAlignment="1">
      <alignment horizontal="right"/>
    </xf>
    <xf numFmtId="4" fontId="41" fillId="0" borderId="0" xfId="3" applyNumberFormat="1" applyFont="1" applyFill="1" applyBorder="1" applyAlignment="1">
      <alignment horizontal="center" vertical="center"/>
    </xf>
    <xf numFmtId="4" fontId="31" fillId="0" borderId="0" xfId="3" applyNumberFormat="1" applyFont="1" applyFill="1" applyBorder="1"/>
    <xf numFmtId="1" fontId="31" fillId="0" borderId="0" xfId="3" applyNumberFormat="1" applyFont="1" applyFill="1"/>
    <xf numFmtId="170" fontId="31" fillId="0" borderId="0" xfId="3" applyNumberFormat="1" applyFont="1" applyFill="1" applyBorder="1"/>
    <xf numFmtId="166" fontId="26" fillId="0" borderId="0" xfId="0" applyNumberFormat="1" applyFont="1" applyFill="1" applyBorder="1" applyAlignment="1">
      <alignment horizontal="right" vertical="center"/>
    </xf>
    <xf numFmtId="0" fontId="59" fillId="0" borderId="0" xfId="3" applyFont="1" applyFill="1"/>
    <xf numFmtId="0" fontId="31" fillId="0" borderId="55" xfId="3" applyFont="1" applyFill="1" applyBorder="1"/>
    <xf numFmtId="0" fontId="35" fillId="0" borderId="55" xfId="3" applyFont="1" applyFill="1" applyBorder="1" applyAlignment="1">
      <alignment horizontal="center" vertical="center"/>
    </xf>
    <xf numFmtId="0" fontId="36" fillId="0" borderId="55" xfId="3" applyFont="1" applyFill="1" applyBorder="1" applyAlignment="1"/>
    <xf numFmtId="0" fontId="53" fillId="0" borderId="68" xfId="15" applyFont="1" applyFill="1" applyBorder="1" applyAlignment="1">
      <alignment horizontal="left"/>
    </xf>
    <xf numFmtId="0" fontId="53" fillId="0" borderId="68" xfId="15" applyFont="1" applyFill="1" applyBorder="1" applyAlignment="1">
      <alignment horizontal="center"/>
    </xf>
    <xf numFmtId="167" fontId="53" fillId="0" borderId="0" xfId="15" applyNumberFormat="1" applyFont="1" applyFill="1" applyBorder="1" applyAlignment="1"/>
    <xf numFmtId="167" fontId="53" fillId="0" borderId="69" xfId="15" applyNumberFormat="1" applyFont="1" applyFill="1" applyBorder="1" applyAlignment="1"/>
    <xf numFmtId="167" fontId="53" fillId="0" borderId="0" xfId="15" applyNumberFormat="1" applyFont="1" applyFill="1" applyBorder="1" applyAlignment="1">
      <alignment horizontal="right"/>
    </xf>
    <xf numFmtId="164" fontId="53" fillId="0" borderId="69" xfId="1" applyNumberFormat="1" applyFont="1" applyFill="1" applyBorder="1" applyAlignment="1">
      <alignment horizontal="right"/>
    </xf>
    <xf numFmtId="164" fontId="53" fillId="0" borderId="69" xfId="1" applyNumberFormat="1" applyFont="1" applyFill="1" applyBorder="1" applyAlignment="1"/>
    <xf numFmtId="3" fontId="53" fillId="0" borderId="0" xfId="15" applyNumberFormat="1" applyFont="1" applyFill="1"/>
    <xf numFmtId="4" fontId="53" fillId="0" borderId="0" xfId="15" applyNumberFormat="1" applyFont="1" applyFill="1"/>
    <xf numFmtId="167" fontId="59" fillId="0" borderId="0" xfId="15" applyNumberFormat="1" applyFont="1" applyFill="1"/>
    <xf numFmtId="0" fontId="59" fillId="0" borderId="0" xfId="15" applyFont="1" applyFill="1"/>
    <xf numFmtId="0" fontId="53" fillId="0" borderId="62" xfId="15" applyFont="1" applyFill="1" applyBorder="1" applyAlignment="1">
      <alignment horizontal="left"/>
    </xf>
    <xf numFmtId="0" fontId="53" fillId="0" borderId="62" xfId="15" applyFont="1" applyFill="1" applyBorder="1" applyAlignment="1">
      <alignment horizontal="center"/>
    </xf>
    <xf numFmtId="167" fontId="53" fillId="0" borderId="63" xfId="15" applyNumberFormat="1" applyFont="1" applyFill="1" applyBorder="1" applyAlignment="1"/>
    <xf numFmtId="164" fontId="53" fillId="0" borderId="63" xfId="1" applyNumberFormat="1" applyFont="1" applyFill="1" applyBorder="1" applyAlignment="1">
      <alignment horizontal="right"/>
    </xf>
    <xf numFmtId="164" fontId="53" fillId="0" borderId="63" xfId="1" applyNumberFormat="1" applyFont="1" applyFill="1" applyBorder="1" applyAlignment="1"/>
    <xf numFmtId="167" fontId="53" fillId="0" borderId="0" xfId="15" applyNumberFormat="1" applyFont="1" applyFill="1"/>
    <xf numFmtId="167" fontId="53" fillId="0" borderId="6" xfId="15" applyNumberFormat="1" applyFont="1" applyFill="1" applyBorder="1" applyAlignment="1"/>
    <xf numFmtId="167" fontId="53" fillId="0" borderId="80" xfId="15" applyNumberFormat="1" applyFont="1" applyFill="1" applyBorder="1" applyAlignment="1"/>
    <xf numFmtId="167" fontId="53" fillId="0" borderId="6" xfId="15" applyNumberFormat="1" applyFont="1" applyFill="1" applyBorder="1" applyAlignment="1">
      <alignment horizontal="right"/>
    </xf>
    <xf numFmtId="164" fontId="53" fillId="0" borderId="80" xfId="1" applyNumberFormat="1" applyFont="1" applyFill="1" applyBorder="1" applyAlignment="1">
      <alignment horizontal="right"/>
    </xf>
    <xf numFmtId="164" fontId="53" fillId="0" borderId="80" xfId="1" applyNumberFormat="1" applyFont="1" applyFill="1" applyBorder="1" applyAlignment="1"/>
    <xf numFmtId="0" fontId="53" fillId="0" borderId="65" xfId="15" applyFont="1" applyFill="1" applyBorder="1" applyAlignment="1">
      <alignment horizontal="left"/>
    </xf>
    <xf numFmtId="0" fontId="53" fillId="0" borderId="65" xfId="15" applyFont="1" applyFill="1" applyBorder="1" applyAlignment="1">
      <alignment horizontal="center"/>
    </xf>
    <xf numFmtId="167" fontId="53" fillId="0" borderId="70" xfId="15" applyNumberFormat="1" applyFont="1" applyFill="1" applyBorder="1" applyAlignment="1"/>
    <xf numFmtId="167" fontId="53" fillId="0" borderId="55" xfId="15" applyNumberFormat="1" applyFont="1" applyFill="1" applyBorder="1" applyAlignment="1"/>
    <xf numFmtId="167" fontId="53" fillId="0" borderId="67" xfId="15" applyNumberFormat="1" applyFont="1" applyFill="1" applyBorder="1" applyAlignment="1"/>
    <xf numFmtId="164" fontId="53" fillId="0" borderId="67" xfId="1" applyNumberFormat="1" applyFont="1" applyFill="1" applyBorder="1" applyAlignment="1">
      <alignment horizontal="right"/>
    </xf>
    <xf numFmtId="164" fontId="53" fillId="0" borderId="67" xfId="1" applyNumberFormat="1" applyFont="1" applyFill="1" applyBorder="1" applyAlignment="1"/>
    <xf numFmtId="0" fontId="53" fillId="0" borderId="0" xfId="15" applyFont="1" applyFill="1"/>
    <xf numFmtId="0" fontId="59" fillId="0" borderId="0" xfId="15" applyFont="1" applyFill="1" applyBorder="1"/>
    <xf numFmtId="0" fontId="53" fillId="0" borderId="0" xfId="15" applyFont="1" applyFill="1" applyBorder="1" applyAlignment="1"/>
    <xf numFmtId="0" fontId="71" fillId="0" borderId="0" xfId="15" applyFont="1" applyFill="1" applyBorder="1" applyAlignment="1">
      <alignment horizontal="right"/>
    </xf>
    <xf numFmtId="1" fontId="57" fillId="0" borderId="0" xfId="15" applyNumberFormat="1" applyFont="1" applyFill="1" applyBorder="1" applyAlignment="1"/>
    <xf numFmtId="3" fontId="71" fillId="0" borderId="0" xfId="15" applyNumberFormat="1" applyFont="1" applyFill="1" applyBorder="1"/>
    <xf numFmtId="3" fontId="57" fillId="0" borderId="0" xfId="15" applyNumberFormat="1" applyFont="1" applyFill="1" applyBorder="1" applyAlignment="1"/>
    <xf numFmtId="0" fontId="71" fillId="0" borderId="0" xfId="15" applyFont="1" applyFill="1" applyBorder="1"/>
    <xf numFmtId="0" fontId="57" fillId="0" borderId="0" xfId="15" applyFont="1" applyFill="1" applyBorder="1" applyAlignment="1"/>
    <xf numFmtId="167" fontId="71" fillId="0" borderId="0" xfId="15" applyNumberFormat="1" applyFont="1" applyFill="1" applyBorder="1"/>
    <xf numFmtId="0" fontId="71" fillId="0" borderId="0" xfId="15" applyFont="1" applyFill="1" applyAlignment="1">
      <alignment horizontal="right"/>
    </xf>
    <xf numFmtId="3" fontId="71" fillId="0" borderId="0" xfId="15" applyNumberFormat="1" applyFont="1" applyFill="1"/>
    <xf numFmtId="0" fontId="71" fillId="0" borderId="0" xfId="15" applyFont="1" applyFill="1"/>
    <xf numFmtId="167" fontId="71" fillId="0" borderId="0" xfId="15" applyNumberFormat="1" applyFont="1" applyFill="1"/>
    <xf numFmtId="0" fontId="53" fillId="0" borderId="0" xfId="15" applyFont="1" applyFill="1" applyAlignment="1">
      <alignment wrapText="1"/>
    </xf>
    <xf numFmtId="0" fontId="53" fillId="0" borderId="0" xfId="15" applyFont="1" applyFill="1" applyAlignment="1">
      <alignment horizontal="center"/>
    </xf>
    <xf numFmtId="2" fontId="53" fillId="0" borderId="0" xfId="15" applyNumberFormat="1" applyFont="1" applyFill="1" applyBorder="1" applyAlignment="1"/>
    <xf numFmtId="167" fontId="53" fillId="0" borderId="0" xfId="15" applyNumberFormat="1" applyFont="1" applyFill="1" applyBorder="1"/>
    <xf numFmtId="0" fontId="53" fillId="0" borderId="0" xfId="15" applyFont="1" applyFill="1" applyBorder="1"/>
    <xf numFmtId="2" fontId="57" fillId="0" borderId="0" xfId="15" applyNumberFormat="1" applyFont="1" applyFill="1" applyBorder="1" applyAlignment="1"/>
    <xf numFmtId="2" fontId="57" fillId="0" borderId="0" xfId="15" applyNumberFormat="1" applyFont="1" applyFill="1" applyBorder="1" applyAlignment="1">
      <alignment wrapText="1"/>
    </xf>
    <xf numFmtId="167" fontId="57" fillId="0" borderId="0" xfId="15" applyNumberFormat="1" applyFont="1" applyFill="1" applyAlignment="1">
      <alignment horizontal="right"/>
    </xf>
    <xf numFmtId="2" fontId="57" fillId="0" borderId="0" xfId="15" applyNumberFormat="1" applyFont="1" applyFill="1" applyBorder="1" applyAlignment="1">
      <alignment horizontal="left"/>
    </xf>
    <xf numFmtId="3" fontId="57" fillId="0" borderId="0" xfId="15" applyNumberFormat="1" applyFont="1" applyFill="1" applyAlignment="1">
      <alignment horizontal="left"/>
    </xf>
    <xf numFmtId="0" fontId="57" fillId="0" borderId="0" xfId="15" applyFont="1" applyFill="1" applyBorder="1" applyAlignment="1">
      <alignment vertical="top" wrapText="1"/>
    </xf>
    <xf numFmtId="0" fontId="57" fillId="0" borderId="0" xfId="15" applyFont="1" applyFill="1" applyBorder="1" applyAlignment="1">
      <alignment horizontal="left" vertical="top" wrapText="1"/>
    </xf>
    <xf numFmtId="0" fontId="57" fillId="0" borderId="0" xfId="15" applyFont="1" applyFill="1" applyBorder="1" applyAlignment="1">
      <alignment horizontal="right" vertical="top" wrapText="1"/>
    </xf>
    <xf numFmtId="0" fontId="53" fillId="0" borderId="0" xfId="15" applyFont="1" applyFill="1" applyBorder="1" applyAlignment="1">
      <alignment vertical="top" wrapText="1"/>
    </xf>
    <xf numFmtId="0" fontId="59" fillId="0" borderId="0" xfId="15" applyFont="1" applyFill="1" applyAlignment="1">
      <alignment horizontal="right"/>
    </xf>
    <xf numFmtId="0" fontId="53" fillId="0" borderId="0" xfId="15" applyFont="1" applyFill="1" applyBorder="1" applyAlignment="1">
      <alignment horizontal="left"/>
    </xf>
    <xf numFmtId="0" fontId="53" fillId="0" borderId="0" xfId="15" applyFont="1" applyFill="1" applyAlignment="1">
      <alignment horizontal="left"/>
    </xf>
    <xf numFmtId="0" fontId="59" fillId="0" borderId="0" xfId="15" applyFont="1" applyFill="1" applyBorder="1" applyAlignment="1">
      <alignment horizontal="left"/>
    </xf>
    <xf numFmtId="0" fontId="68" fillId="0" borderId="0" xfId="15" applyFont="1" applyFill="1" applyBorder="1" applyAlignment="1">
      <alignment horizontal="center" vertical="center"/>
    </xf>
    <xf numFmtId="0" fontId="65" fillId="0" borderId="0" xfId="15" applyFont="1" applyFill="1"/>
    <xf numFmtId="0" fontId="54" fillId="0" borderId="0" xfId="15" applyFont="1" applyFill="1" applyAlignment="1">
      <alignment horizontal="right"/>
    </xf>
    <xf numFmtId="0" fontId="64" fillId="0" borderId="0" xfId="15" applyFont="1" applyFill="1" applyBorder="1" applyAlignment="1">
      <alignment vertical="center"/>
    </xf>
    <xf numFmtId="0" fontId="53" fillId="0" borderId="0" xfId="3" applyFont="1" applyFill="1" applyBorder="1" applyAlignment="1">
      <alignment horizontal="right"/>
    </xf>
    <xf numFmtId="0" fontId="59" fillId="0" borderId="55" xfId="15" applyFont="1" applyFill="1" applyBorder="1"/>
    <xf numFmtId="0" fontId="53" fillId="0" borderId="55" xfId="15" applyFont="1" applyFill="1" applyBorder="1" applyAlignment="1">
      <alignment vertical="center"/>
    </xf>
    <xf numFmtId="0" fontId="53" fillId="0" borderId="55" xfId="15" applyFont="1" applyFill="1" applyBorder="1" applyAlignment="1">
      <alignment horizontal="center" vertical="center"/>
    </xf>
    <xf numFmtId="0" fontId="53" fillId="0" borderId="68" xfId="15" applyFont="1" applyFill="1" applyBorder="1" applyAlignment="1">
      <alignment horizontal="left" vertical="center" wrapText="1"/>
    </xf>
    <xf numFmtId="0" fontId="53" fillId="0" borderId="68" xfId="15" applyFont="1" applyFill="1" applyBorder="1" applyAlignment="1">
      <alignment horizontal="center" vertical="center" wrapText="1"/>
    </xf>
    <xf numFmtId="167" fontId="53" fillId="0" borderId="0" xfId="15" applyNumberFormat="1" applyFont="1" applyFill="1" applyBorder="1" applyAlignment="1">
      <alignment horizontal="right" vertical="center"/>
    </xf>
    <xf numFmtId="167" fontId="53" fillId="0" borderId="69" xfId="15" applyNumberFormat="1" applyFont="1" applyFill="1" applyBorder="1" applyAlignment="1">
      <alignment horizontal="right" vertical="center"/>
    </xf>
    <xf numFmtId="167" fontId="53" fillId="0" borderId="68" xfId="15" applyNumberFormat="1" applyFont="1" applyFill="1" applyBorder="1" applyAlignment="1">
      <alignment horizontal="right" vertical="center"/>
    </xf>
    <xf numFmtId="167" fontId="53" fillId="0" borderId="77" xfId="15" applyNumberFormat="1" applyFont="1" applyFill="1" applyBorder="1" applyAlignment="1">
      <alignment horizontal="right" vertical="center"/>
    </xf>
    <xf numFmtId="167" fontId="53" fillId="0" borderId="69" xfId="15" applyNumberFormat="1" applyFont="1" applyFill="1" applyBorder="1"/>
    <xf numFmtId="167" fontId="53" fillId="0" borderId="68" xfId="15" applyNumberFormat="1" applyFont="1" applyFill="1" applyBorder="1"/>
    <xf numFmtId="3" fontId="28" fillId="0" borderId="0" xfId="15" applyNumberFormat="1" applyFont="1" applyFill="1"/>
    <xf numFmtId="4" fontId="28" fillId="0" borderId="0" xfId="15" applyNumberFormat="1" applyFont="1" applyFill="1"/>
    <xf numFmtId="167" fontId="31" fillId="0" borderId="0" xfId="15" applyNumberFormat="1" applyFont="1" applyFill="1"/>
    <xf numFmtId="0" fontId="31" fillId="0" borderId="0" xfId="15" applyFont="1" applyFill="1"/>
    <xf numFmtId="0" fontId="53" fillId="0" borderId="65" xfId="15" applyFont="1" applyFill="1" applyBorder="1" applyAlignment="1">
      <alignment horizontal="left" vertical="center" wrapText="1"/>
    </xf>
    <xf numFmtId="0" fontId="53" fillId="0" borderId="65" xfId="15" applyFont="1" applyFill="1" applyBorder="1" applyAlignment="1">
      <alignment horizontal="center" vertical="center" wrapText="1"/>
    </xf>
    <xf numFmtId="167" fontId="53" fillId="0" borderId="70" xfId="15" applyNumberFormat="1" applyFont="1" applyFill="1" applyBorder="1" applyAlignment="1">
      <alignment horizontal="right" vertical="center"/>
    </xf>
    <xf numFmtId="167" fontId="53" fillId="0" borderId="67" xfId="15" applyNumberFormat="1" applyFont="1" applyFill="1" applyBorder="1" applyAlignment="1">
      <alignment horizontal="right" vertical="center"/>
    </xf>
    <xf numFmtId="167" fontId="53" fillId="0" borderId="65" xfId="15" applyNumberFormat="1" applyFont="1" applyFill="1" applyBorder="1" applyAlignment="1">
      <alignment horizontal="right" vertical="center"/>
    </xf>
    <xf numFmtId="167" fontId="53" fillId="0" borderId="64" xfId="15" applyNumberFormat="1" applyFont="1" applyFill="1" applyBorder="1" applyAlignment="1">
      <alignment horizontal="right" vertical="center"/>
    </xf>
    <xf numFmtId="167" fontId="53" fillId="0" borderId="55" xfId="15" applyNumberFormat="1" applyFont="1" applyFill="1" applyBorder="1" applyAlignment="1">
      <alignment horizontal="right" vertical="center"/>
    </xf>
    <xf numFmtId="167" fontId="53" fillId="0" borderId="67" xfId="15" applyNumberFormat="1" applyFont="1" applyFill="1" applyBorder="1"/>
    <xf numFmtId="167" fontId="53" fillId="0" borderId="65" xfId="15" applyNumberFormat="1" applyFont="1" applyFill="1" applyBorder="1"/>
    <xf numFmtId="167" fontId="28" fillId="0" borderId="0" xfId="15" applyNumberFormat="1" applyFont="1" applyFill="1"/>
    <xf numFmtId="0" fontId="28" fillId="0" borderId="0" xfId="15" applyFont="1" applyFill="1"/>
    <xf numFmtId="0" fontId="53" fillId="0" borderId="0" xfId="15" applyFont="1" applyFill="1" applyBorder="1" applyAlignment="1">
      <alignment horizontal="right"/>
    </xf>
    <xf numFmtId="3" fontId="53" fillId="0" borderId="0" xfId="15" applyNumberFormat="1" applyFont="1" applyFill="1" applyBorder="1" applyAlignment="1">
      <alignment horizontal="right"/>
    </xf>
    <xf numFmtId="3" fontId="53" fillId="0" borderId="0" xfId="15" applyNumberFormat="1" applyFont="1" applyFill="1" applyBorder="1"/>
    <xf numFmtId="166" fontId="57" fillId="0" borderId="0" xfId="3" applyNumberFormat="1" applyFont="1" applyFill="1" applyBorder="1"/>
    <xf numFmtId="1" fontId="57" fillId="0" borderId="0" xfId="3" applyNumberFormat="1" applyFont="1" applyFill="1" applyBorder="1"/>
    <xf numFmtId="0" fontId="73" fillId="0" borderId="0" xfId="15" applyFont="1" applyFill="1" applyAlignment="1">
      <alignment horizontal="right"/>
    </xf>
    <xf numFmtId="1" fontId="54" fillId="0" borderId="0" xfId="15" applyNumberFormat="1" applyFont="1" applyFill="1" applyBorder="1" applyAlignment="1"/>
    <xf numFmtId="3" fontId="73" fillId="0" borderId="0" xfId="15" applyNumberFormat="1" applyFont="1" applyFill="1"/>
    <xf numFmtId="3" fontId="54" fillId="0" borderId="0" xfId="15" applyNumberFormat="1" applyFont="1" applyFill="1" applyBorder="1" applyAlignment="1"/>
    <xf numFmtId="0" fontId="53" fillId="0" borderId="0" xfId="15" applyFont="1" applyFill="1" applyBorder="1" applyAlignment="1">
      <alignment horizontal="center"/>
    </xf>
    <xf numFmtId="0" fontId="95" fillId="0" borderId="0" xfId="15" applyFont="1" applyFill="1" applyBorder="1" applyAlignment="1">
      <alignment horizontal="left" vertical="top" wrapText="1"/>
    </xf>
    <xf numFmtId="0" fontId="31" fillId="0" borderId="0" xfId="15" applyFont="1" applyFill="1" applyBorder="1"/>
    <xf numFmtId="0" fontId="42" fillId="0" borderId="0" xfId="15" applyFont="1" applyFill="1" applyBorder="1" applyAlignment="1">
      <alignment horizontal="center" vertical="center"/>
    </xf>
    <xf numFmtId="0" fontId="53" fillId="0" borderId="55" xfId="15" applyFont="1" applyFill="1" applyBorder="1"/>
    <xf numFmtId="0" fontId="53" fillId="0" borderId="0" xfId="0" applyFont="1" applyFill="1" applyBorder="1"/>
    <xf numFmtId="0" fontId="53" fillId="0" borderId="0" xfId="0" applyFont="1" applyFill="1" applyBorder="1" applyAlignment="1">
      <alignment horizontal="center"/>
    </xf>
    <xf numFmtId="1" fontId="59" fillId="0" borderId="0" xfId="15" applyNumberFormat="1" applyFont="1" applyFill="1"/>
    <xf numFmtId="0" fontId="59" fillId="0" borderId="0" xfId="15" applyFont="1" applyFill="1" applyBorder="1" applyAlignment="1"/>
    <xf numFmtId="3" fontId="59" fillId="0" borderId="0" xfId="15" applyNumberFormat="1" applyFont="1" applyFill="1"/>
    <xf numFmtId="3" fontId="53" fillId="0" borderId="0" xfId="15" applyNumberFormat="1" applyFont="1" applyFill="1" applyBorder="1" applyAlignment="1"/>
    <xf numFmtId="167" fontId="59" fillId="0" borderId="0" xfId="15" applyNumberFormat="1" applyFont="1" applyFill="1" applyAlignment="1">
      <alignment horizontal="right"/>
    </xf>
    <xf numFmtId="1" fontId="53" fillId="0" borderId="0" xfId="15" applyNumberFormat="1" applyFont="1" applyFill="1" applyBorder="1" applyAlignment="1"/>
    <xf numFmtId="0" fontId="53" fillId="0" borderId="0" xfId="15" applyFont="1" applyFill="1" applyBorder="1" applyAlignment="1">
      <alignment wrapText="1"/>
    </xf>
    <xf numFmtId="0" fontId="53" fillId="0" borderId="68" xfId="19" applyFont="1" applyFill="1" applyBorder="1" applyAlignment="1">
      <alignment horizontal="left" vertical="center"/>
    </xf>
    <xf numFmtId="167" fontId="53" fillId="0" borderId="68" xfId="0" applyNumberFormat="1" applyFont="1" applyFill="1" applyBorder="1"/>
    <xf numFmtId="167" fontId="76" fillId="0" borderId="68" xfId="0" applyNumberFormat="1" applyFont="1" applyFill="1" applyBorder="1"/>
    <xf numFmtId="164" fontId="53" fillId="0" borderId="68" xfId="1" applyNumberFormat="1" applyFont="1" applyFill="1" applyBorder="1" applyAlignment="1">
      <alignment horizontal="center" vertical="center"/>
    </xf>
    <xf numFmtId="0" fontId="53" fillId="0" borderId="62" xfId="19" applyFont="1" applyFill="1" applyBorder="1" applyAlignment="1">
      <alignment horizontal="left" vertical="center"/>
    </xf>
    <xf numFmtId="167" fontId="53" fillId="0" borderId="62" xfId="0" applyNumberFormat="1" applyFont="1" applyFill="1" applyBorder="1"/>
    <xf numFmtId="167" fontId="76" fillId="0" borderId="62" xfId="0" applyNumberFormat="1" applyFont="1" applyFill="1" applyBorder="1"/>
    <xf numFmtId="164" fontId="53" fillId="0" borderId="62" xfId="1" applyNumberFormat="1" applyFont="1" applyFill="1" applyBorder="1" applyAlignment="1">
      <alignment horizontal="center" vertical="center"/>
    </xf>
    <xf numFmtId="164" fontId="57" fillId="0" borderId="62" xfId="1" applyNumberFormat="1" applyFont="1" applyFill="1" applyBorder="1" applyAlignment="1">
      <alignment horizontal="center" vertical="center"/>
    </xf>
    <xf numFmtId="0" fontId="56" fillId="0" borderId="0" xfId="15" applyFont="1" applyFill="1" applyBorder="1" applyAlignment="1">
      <alignment horizontal="left" vertical="center"/>
    </xf>
    <xf numFmtId="0" fontId="75" fillId="0" borderId="0" xfId="3" applyFont="1" applyFill="1" applyBorder="1" applyAlignment="1">
      <alignment horizontal="right"/>
    </xf>
    <xf numFmtId="0" fontId="62" fillId="0" borderId="55" xfId="15" applyFont="1" applyFill="1" applyBorder="1" applyAlignment="1"/>
    <xf numFmtId="170" fontId="53" fillId="0" borderId="68" xfId="15" applyNumberFormat="1" applyFont="1" applyFill="1" applyBorder="1" applyAlignment="1">
      <alignment horizontal="right" vertical="center"/>
    </xf>
    <xf numFmtId="170" fontId="53" fillId="0" borderId="77" xfId="15" applyNumberFormat="1" applyFont="1" applyFill="1" applyBorder="1" applyAlignment="1">
      <alignment horizontal="right" vertical="center"/>
    </xf>
    <xf numFmtId="170" fontId="53" fillId="0" borderId="69" xfId="15" applyNumberFormat="1" applyFont="1" applyFill="1" applyBorder="1" applyAlignment="1">
      <alignment horizontal="right" vertical="center"/>
    </xf>
    <xf numFmtId="170" fontId="53" fillId="0" borderId="65" xfId="15" applyNumberFormat="1" applyFont="1" applyFill="1" applyBorder="1" applyAlignment="1">
      <alignment horizontal="right" vertical="center"/>
    </xf>
    <xf numFmtId="170" fontId="53" fillId="0" borderId="64" xfId="15" applyNumberFormat="1" applyFont="1" applyFill="1" applyBorder="1" applyAlignment="1">
      <alignment horizontal="right" vertical="center"/>
    </xf>
    <xf numFmtId="170" fontId="53" fillId="0" borderId="67" xfId="15" applyNumberFormat="1" applyFont="1" applyFill="1" applyBorder="1" applyAlignment="1">
      <alignment horizontal="right" vertical="center"/>
    </xf>
    <xf numFmtId="1" fontId="53" fillId="0" borderId="0" xfId="15" applyNumberFormat="1" applyFont="1" applyFill="1"/>
    <xf numFmtId="4" fontId="59" fillId="0" borderId="0" xfId="15" applyNumberFormat="1" applyFont="1" applyFill="1"/>
    <xf numFmtId="166" fontId="53" fillId="0" borderId="0" xfId="15" applyNumberFormat="1" applyFont="1" applyFill="1" applyBorder="1" applyAlignment="1"/>
    <xf numFmtId="167" fontId="57" fillId="0" borderId="0" xfId="15" applyNumberFormat="1" applyFont="1" applyFill="1" applyBorder="1" applyAlignment="1"/>
    <xf numFmtId="164" fontId="28" fillId="0" borderId="0" xfId="3" applyNumberFormat="1" applyFont="1" applyFill="1" applyBorder="1"/>
    <xf numFmtId="2" fontId="28" fillId="0" borderId="0" xfId="3" applyNumberFormat="1" applyFont="1" applyFill="1" applyBorder="1"/>
    <xf numFmtId="167" fontId="28" fillId="0" borderId="0" xfId="3" applyNumberFormat="1" applyFont="1" applyFill="1" applyBorder="1" applyAlignment="1">
      <alignment horizontal="right" vertical="center"/>
    </xf>
    <xf numFmtId="167" fontId="33" fillId="0" borderId="0" xfId="3" applyNumberFormat="1" applyFont="1" applyFill="1" applyBorder="1" applyAlignment="1">
      <alignment horizontal="right" vertical="center"/>
    </xf>
    <xf numFmtId="0" fontId="53" fillId="0" borderId="68" xfId="3" applyFont="1" applyFill="1" applyBorder="1" applyAlignment="1">
      <alignment horizontal="left" vertical="center"/>
    </xf>
    <xf numFmtId="167" fontId="76" fillId="0" borderId="69" xfId="3" applyNumberFormat="1" applyFont="1" applyFill="1" applyBorder="1" applyAlignment="1">
      <alignment horizontal="right" vertical="center"/>
    </xf>
    <xf numFmtId="164" fontId="53" fillId="0" borderId="68" xfId="1" applyNumberFormat="1" applyFont="1" applyFill="1" applyBorder="1" applyAlignment="1">
      <alignment vertical="center"/>
    </xf>
    <xf numFmtId="167" fontId="53" fillId="0" borderId="0" xfId="19" applyNumberFormat="1" applyFont="1" applyFill="1" applyBorder="1" applyAlignment="1">
      <alignment vertical="center"/>
    </xf>
    <xf numFmtId="167" fontId="76" fillId="0" borderId="69" xfId="19" applyNumberFormat="1" applyFont="1" applyFill="1" applyBorder="1" applyAlignment="1">
      <alignment vertical="center"/>
    </xf>
    <xf numFmtId="167" fontId="76" fillId="0" borderId="69" xfId="3" applyNumberFormat="1" applyFont="1" applyFill="1" applyBorder="1" applyAlignment="1">
      <alignment vertical="center"/>
    </xf>
    <xf numFmtId="167" fontId="37" fillId="0" borderId="0" xfId="3" applyNumberFormat="1" applyFont="1" applyFill="1" applyBorder="1" applyAlignment="1">
      <alignment horizontal="right" vertical="center"/>
    </xf>
    <xf numFmtId="164" fontId="28" fillId="0" borderId="0" xfId="1" applyNumberFormat="1" applyFont="1" applyFill="1" applyBorder="1" applyAlignment="1">
      <alignment horizontal="right" vertical="center"/>
    </xf>
    <xf numFmtId="3" fontId="28" fillId="0" borderId="0" xfId="3" applyNumberFormat="1" applyFont="1" applyFill="1" applyBorder="1"/>
    <xf numFmtId="176" fontId="28" fillId="0" borderId="0" xfId="3" applyNumberFormat="1" applyFont="1" applyFill="1" applyBorder="1"/>
    <xf numFmtId="0" fontId="53" fillId="0" borderId="62" xfId="3" applyFont="1" applyFill="1" applyBorder="1" applyAlignment="1">
      <alignment horizontal="left" vertical="center"/>
    </xf>
    <xf numFmtId="167" fontId="76" fillId="0" borderId="63" xfId="3" applyNumberFormat="1" applyFont="1" applyFill="1" applyBorder="1" applyAlignment="1">
      <alignment vertical="center"/>
    </xf>
    <xf numFmtId="164" fontId="53" fillId="0" borderId="62" xfId="1" applyNumberFormat="1" applyFont="1" applyFill="1" applyBorder="1" applyAlignment="1">
      <alignment vertical="center"/>
    </xf>
    <xf numFmtId="167" fontId="76" fillId="0" borderId="63" xfId="19" applyNumberFormat="1" applyFont="1" applyFill="1" applyBorder="1" applyAlignment="1">
      <alignment vertical="center"/>
    </xf>
    <xf numFmtId="167" fontId="76" fillId="0" borderId="63" xfId="3" applyNumberFormat="1" applyFont="1" applyFill="1" applyBorder="1" applyAlignment="1">
      <alignment horizontal="right" vertical="center"/>
    </xf>
    <xf numFmtId="167" fontId="28" fillId="0" borderId="0" xfId="3" applyNumberFormat="1" applyFont="1" applyFill="1" applyBorder="1" applyAlignment="1">
      <alignment vertical="center"/>
    </xf>
    <xf numFmtId="0" fontId="53" fillId="0" borderId="65" xfId="3" applyFont="1" applyFill="1" applyBorder="1" applyAlignment="1">
      <alignment horizontal="left" vertical="center"/>
    </xf>
    <xf numFmtId="167" fontId="76" fillId="0" borderId="67" xfId="3" applyNumberFormat="1" applyFont="1" applyFill="1" applyBorder="1" applyAlignment="1">
      <alignment vertical="center"/>
    </xf>
    <xf numFmtId="164" fontId="53" fillId="0" borderId="65" xfId="1" applyNumberFormat="1" applyFont="1" applyFill="1" applyBorder="1" applyAlignment="1">
      <alignment vertical="center"/>
    </xf>
    <xf numFmtId="167" fontId="53" fillId="0" borderId="70" xfId="19" applyNumberFormat="1" applyFont="1" applyFill="1" applyBorder="1" applyAlignment="1">
      <alignment vertical="center"/>
    </xf>
    <xf numFmtId="167" fontId="76" fillId="0" borderId="67" xfId="19" applyNumberFormat="1" applyFont="1" applyFill="1" applyBorder="1" applyAlignment="1">
      <alignment vertical="center"/>
    </xf>
    <xf numFmtId="167" fontId="76" fillId="0" borderId="67" xfId="3" applyNumberFormat="1" applyFont="1" applyFill="1" applyBorder="1" applyAlignment="1">
      <alignment horizontal="right" vertical="center"/>
    </xf>
    <xf numFmtId="1" fontId="74" fillId="0" borderId="0" xfId="3" applyNumberFormat="1" applyFont="1" applyFill="1" applyBorder="1" applyAlignment="1">
      <alignment vertical="center" wrapText="1"/>
    </xf>
    <xf numFmtId="0" fontId="34" fillId="0" borderId="0" xfId="0" applyFont="1" applyFill="1" applyBorder="1" applyAlignment="1">
      <alignment horizontal="center" wrapText="1"/>
    </xf>
    <xf numFmtId="0" fontId="37" fillId="0" borderId="0" xfId="0" applyFont="1" applyFill="1" applyBorder="1" applyAlignment="1">
      <alignment horizontal="center" wrapText="1"/>
    </xf>
    <xf numFmtId="1" fontId="37" fillId="0" borderId="0" xfId="0" applyNumberFormat="1" applyFont="1" applyFill="1" applyBorder="1" applyAlignment="1">
      <alignment horizontal="center" wrapText="1"/>
    </xf>
    <xf numFmtId="0" fontId="33" fillId="0" borderId="0" xfId="3" applyFont="1" applyFill="1" applyBorder="1" applyAlignment="1">
      <alignment horizontal="center" wrapText="1"/>
    </xf>
    <xf numFmtId="0" fontId="28" fillId="0" borderId="0" xfId="0" applyFont="1" applyFill="1" applyBorder="1" applyAlignment="1">
      <alignment horizontal="center" wrapText="1"/>
    </xf>
    <xf numFmtId="0" fontId="43" fillId="0" borderId="0" xfId="3" applyFont="1" applyFill="1" applyBorder="1"/>
    <xf numFmtId="0" fontId="43" fillId="0" borderId="0" xfId="3" applyFont="1" applyFill="1" applyBorder="1" applyAlignment="1"/>
    <xf numFmtId="0" fontId="50" fillId="0" borderId="0" xfId="3" applyFont="1" applyFill="1" applyBorder="1" applyAlignment="1">
      <alignment horizontal="right"/>
    </xf>
    <xf numFmtId="0" fontId="43" fillId="0" borderId="0" xfId="3" applyFont="1" applyFill="1" applyBorder="1" applyAlignment="1">
      <alignment horizontal="left" vertical="center"/>
    </xf>
    <xf numFmtId="0" fontId="29" fillId="0" borderId="0" xfId="3" applyFont="1" applyFill="1" applyBorder="1" applyAlignment="1">
      <alignment vertical="top" wrapText="1"/>
    </xf>
    <xf numFmtId="164" fontId="53" fillId="0" borderId="0" xfId="1" applyNumberFormat="1" applyFont="1" applyFill="1" applyBorder="1" applyAlignment="1">
      <alignment horizontal="right" vertical="center"/>
    </xf>
    <xf numFmtId="164" fontId="76" fillId="0" borderId="69" xfId="1" applyNumberFormat="1" applyFont="1" applyFill="1" applyBorder="1" applyAlignment="1">
      <alignment horizontal="right" vertical="center"/>
    </xf>
    <xf numFmtId="164" fontId="53" fillId="0" borderId="0" xfId="1" applyNumberFormat="1" applyFont="1" applyFill="1" applyBorder="1" applyAlignment="1">
      <alignment vertical="center"/>
    </xf>
    <xf numFmtId="164" fontId="76" fillId="0" borderId="69" xfId="1" applyNumberFormat="1" applyFont="1" applyFill="1" applyBorder="1" applyAlignment="1">
      <alignment vertical="center"/>
    </xf>
    <xf numFmtId="167" fontId="63" fillId="0" borderId="0" xfId="3" applyNumberFormat="1" applyFont="1" applyFill="1" applyBorder="1" applyAlignment="1">
      <alignment vertical="center"/>
    </xf>
    <xf numFmtId="167" fontId="63" fillId="0" borderId="0" xfId="3" applyNumberFormat="1" applyFont="1" applyFill="1" applyBorder="1" applyAlignment="1">
      <alignment horizontal="right" vertical="center"/>
    </xf>
    <xf numFmtId="167" fontId="57" fillId="0" borderId="0" xfId="3" applyNumberFormat="1" applyFont="1" applyFill="1" applyBorder="1" applyAlignment="1">
      <alignment horizontal="right" vertical="center"/>
    </xf>
    <xf numFmtId="164" fontId="57" fillId="0" borderId="0" xfId="1" applyNumberFormat="1" applyFont="1" applyFill="1" applyBorder="1" applyAlignment="1">
      <alignment horizontal="right" vertical="center"/>
    </xf>
    <xf numFmtId="3" fontId="57" fillId="0" borderId="0" xfId="3" applyNumberFormat="1" applyFont="1" applyFill="1" applyBorder="1"/>
    <xf numFmtId="3" fontId="37" fillId="0" borderId="0" xfId="3" applyNumberFormat="1" applyFont="1" applyFill="1" applyBorder="1"/>
    <xf numFmtId="164" fontId="76" fillId="0" borderId="63" xfId="1" applyNumberFormat="1" applyFont="1" applyFill="1" applyBorder="1" applyAlignment="1">
      <alignment horizontal="right" vertical="center"/>
    </xf>
    <xf numFmtId="164" fontId="76" fillId="0" borderId="63" xfId="1" applyNumberFormat="1" applyFont="1" applyFill="1" applyBorder="1" applyAlignment="1">
      <alignment vertical="center"/>
    </xf>
    <xf numFmtId="9" fontId="57" fillId="0" borderId="0" xfId="1" applyFont="1" applyFill="1" applyBorder="1" applyAlignment="1">
      <alignment horizontal="right" vertical="center"/>
    </xf>
    <xf numFmtId="164" fontId="53" fillId="0" borderId="70" xfId="1" applyNumberFormat="1" applyFont="1" applyFill="1" applyBorder="1" applyAlignment="1">
      <alignment horizontal="right" vertical="center"/>
    </xf>
    <xf numFmtId="164" fontId="76" fillId="0" borderId="67" xfId="1" applyNumberFormat="1" applyFont="1" applyFill="1" applyBorder="1" applyAlignment="1">
      <alignment horizontal="right" vertical="center"/>
    </xf>
    <xf numFmtId="164" fontId="53" fillId="0" borderId="70" xfId="1" applyNumberFormat="1" applyFont="1" applyFill="1" applyBorder="1" applyAlignment="1">
      <alignment vertical="center"/>
    </xf>
    <xf numFmtId="164" fontId="76" fillId="0" borderId="67" xfId="1" applyNumberFormat="1" applyFont="1" applyFill="1" applyBorder="1" applyAlignment="1">
      <alignment vertical="center"/>
    </xf>
    <xf numFmtId="0" fontId="57" fillId="0" borderId="0" xfId="3" applyFont="1" applyFill="1" applyBorder="1"/>
    <xf numFmtId="0" fontId="53" fillId="0" borderId="84" xfId="3" applyFont="1" applyFill="1" applyBorder="1" applyAlignment="1">
      <alignment horizontal="left" vertical="center"/>
    </xf>
    <xf numFmtId="164" fontId="53" fillId="0" borderId="57" xfId="1" applyNumberFormat="1" applyFont="1" applyFill="1" applyBorder="1" applyAlignment="1">
      <alignment horizontal="right" vertical="center"/>
    </xf>
    <xf numFmtId="164" fontId="76" fillId="0" borderId="60" xfId="1" applyNumberFormat="1" applyFont="1" applyFill="1" applyBorder="1" applyAlignment="1">
      <alignment horizontal="right" vertical="center"/>
    </xf>
    <xf numFmtId="164" fontId="53" fillId="0" borderId="57" xfId="1" applyNumberFormat="1" applyFont="1" applyFill="1" applyBorder="1" applyAlignment="1">
      <alignment vertical="center"/>
    </xf>
    <xf numFmtId="164" fontId="76" fillId="0" borderId="60" xfId="1" applyNumberFormat="1" applyFont="1" applyFill="1" applyBorder="1" applyAlignment="1">
      <alignment vertical="center"/>
    </xf>
    <xf numFmtId="0" fontId="74" fillId="0" borderId="0" xfId="3" applyFont="1" applyFill="1" applyBorder="1" applyAlignment="1">
      <alignment vertical="center"/>
    </xf>
    <xf numFmtId="0" fontId="53" fillId="0" borderId="0" xfId="3" applyFont="1" applyFill="1" applyBorder="1" applyAlignment="1">
      <alignment vertical="top"/>
    </xf>
    <xf numFmtId="0" fontId="59" fillId="0" borderId="0" xfId="3" applyFont="1" applyFill="1" applyBorder="1" applyAlignment="1">
      <alignment vertical="top" wrapText="1"/>
    </xf>
    <xf numFmtId="0" fontId="53" fillId="0" borderId="0" xfId="3" applyFont="1" applyFill="1" applyBorder="1" applyAlignment="1">
      <alignment vertical="center" wrapText="1"/>
    </xf>
    <xf numFmtId="0" fontId="57" fillId="0" borderId="0" xfId="3" applyFont="1" applyFill="1" applyBorder="1" applyAlignment="1">
      <alignment vertical="center" wrapText="1"/>
    </xf>
    <xf numFmtId="1" fontId="53" fillId="0" borderId="0" xfId="3" applyNumberFormat="1" applyFont="1" applyFill="1" applyBorder="1" applyAlignment="1">
      <alignment horizontal="center" wrapText="1"/>
    </xf>
    <xf numFmtId="1" fontId="63" fillId="0" borderId="0" xfId="3" applyNumberFormat="1" applyFont="1" applyFill="1" applyBorder="1" applyAlignment="1">
      <alignment horizontal="center" wrapText="1"/>
    </xf>
    <xf numFmtId="0" fontId="77" fillId="0" borderId="0" xfId="0" applyFont="1" applyFill="1" applyBorder="1" applyAlignment="1">
      <alignment horizontal="center" wrapText="1"/>
    </xf>
    <xf numFmtId="0" fontId="57" fillId="0" borderId="0" xfId="0" applyFont="1" applyFill="1" applyBorder="1" applyAlignment="1">
      <alignment horizontal="center" wrapText="1"/>
    </xf>
    <xf numFmtId="0" fontId="57" fillId="0" borderId="0" xfId="3" applyFont="1" applyFill="1" applyBorder="1" applyAlignment="1">
      <alignment horizontal="center" wrapText="1"/>
    </xf>
    <xf numFmtId="0" fontId="64" fillId="0" borderId="0" xfId="3" applyFont="1" applyFill="1" applyBorder="1" applyAlignment="1">
      <alignment vertical="center"/>
    </xf>
    <xf numFmtId="0" fontId="53" fillId="0" borderId="0" xfId="3" applyFont="1" applyFill="1" applyBorder="1" applyAlignment="1">
      <alignment vertical="center"/>
    </xf>
    <xf numFmtId="0" fontId="64" fillId="0" borderId="55" xfId="3" applyFont="1" applyFill="1" applyBorder="1" applyAlignment="1">
      <alignment vertical="center"/>
    </xf>
    <xf numFmtId="167" fontId="76" fillId="0" borderId="0" xfId="3" applyNumberFormat="1" applyFont="1" applyFill="1" applyBorder="1" applyAlignment="1">
      <alignment horizontal="right" vertical="center"/>
    </xf>
    <xf numFmtId="0" fontId="57" fillId="0" borderId="0" xfId="3" applyFont="1" applyFill="1" applyBorder="1" applyAlignment="1">
      <alignment horizontal="right"/>
    </xf>
    <xf numFmtId="167" fontId="57" fillId="0" borderId="0" xfId="3" applyNumberFormat="1" applyFont="1" applyFill="1" applyBorder="1" applyAlignment="1">
      <alignment horizontal="left"/>
    </xf>
    <xf numFmtId="167" fontId="76" fillId="0" borderId="70" xfId="3" applyNumberFormat="1" applyFont="1" applyFill="1" applyBorder="1" applyAlignment="1">
      <alignment horizontal="right" vertical="center"/>
    </xf>
    <xf numFmtId="0" fontId="74" fillId="0" borderId="0" xfId="3" applyFont="1" applyFill="1" applyBorder="1" applyAlignment="1">
      <alignment vertical="center" wrapText="1"/>
    </xf>
    <xf numFmtId="0" fontId="53" fillId="0" borderId="0" xfId="3" applyFont="1" applyFill="1" applyBorder="1" applyAlignment="1">
      <alignment horizontal="left" vertical="center"/>
    </xf>
    <xf numFmtId="164" fontId="53" fillId="0" borderId="68" xfId="1" applyNumberFormat="1" applyFont="1" applyFill="1" applyBorder="1" applyAlignment="1">
      <alignment horizontal="right"/>
    </xf>
    <xf numFmtId="167" fontId="53" fillId="0" borderId="0" xfId="1" applyNumberFormat="1" applyFont="1" applyFill="1" applyBorder="1" applyAlignment="1">
      <alignment horizontal="right"/>
    </xf>
    <xf numFmtId="167" fontId="53" fillId="0" borderId="69" xfId="1" applyNumberFormat="1" applyFont="1" applyFill="1" applyBorder="1" applyAlignment="1">
      <alignment horizontal="right"/>
    </xf>
    <xf numFmtId="166" fontId="53" fillId="0" borderId="0" xfId="3" applyNumberFormat="1" applyFont="1" applyFill="1" applyBorder="1" applyAlignment="1">
      <alignment horizontal="center"/>
    </xf>
    <xf numFmtId="166" fontId="53" fillId="0" borderId="69" xfId="3" applyNumberFormat="1" applyFont="1" applyFill="1" applyBorder="1" applyAlignment="1">
      <alignment horizontal="center"/>
    </xf>
    <xf numFmtId="167" fontId="59" fillId="0" borderId="0" xfId="3" applyNumberFormat="1" applyFont="1" applyFill="1"/>
    <xf numFmtId="164" fontId="53" fillId="0" borderId="65" xfId="1" applyNumberFormat="1" applyFont="1" applyFill="1" applyBorder="1" applyAlignment="1">
      <alignment horizontal="right"/>
    </xf>
    <xf numFmtId="167" fontId="53" fillId="0" borderId="70" xfId="1" applyNumberFormat="1" applyFont="1" applyFill="1" applyBorder="1" applyAlignment="1">
      <alignment horizontal="right"/>
    </xf>
    <xf numFmtId="167" fontId="53" fillId="0" borderId="67" xfId="1" applyNumberFormat="1" applyFont="1" applyFill="1" applyBorder="1" applyAlignment="1">
      <alignment horizontal="right"/>
    </xf>
    <xf numFmtId="166" fontId="53" fillId="0" borderId="70" xfId="3" applyNumberFormat="1" applyFont="1" applyFill="1" applyBorder="1" applyAlignment="1">
      <alignment horizontal="center"/>
    </xf>
    <xf numFmtId="166" fontId="53" fillId="0" borderId="55" xfId="3" applyNumberFormat="1" applyFont="1" applyFill="1" applyBorder="1" applyAlignment="1">
      <alignment horizontal="center"/>
    </xf>
    <xf numFmtId="166" fontId="53" fillId="0" borderId="67" xfId="3" applyNumberFormat="1" applyFont="1" applyFill="1" applyBorder="1" applyAlignment="1">
      <alignment horizontal="center"/>
    </xf>
    <xf numFmtId="167" fontId="53" fillId="0" borderId="55" xfId="3" applyNumberFormat="1" applyFont="1" applyFill="1" applyBorder="1" applyAlignment="1">
      <alignment horizontal="center"/>
    </xf>
    <xf numFmtId="167" fontId="53" fillId="0" borderId="0" xfId="3" applyNumberFormat="1" applyFont="1" applyFill="1" applyBorder="1" applyAlignment="1">
      <alignment horizontal="center"/>
    </xf>
    <xf numFmtId="164" fontId="53" fillId="0" borderId="0" xfId="1" applyNumberFormat="1" applyFont="1" applyFill="1" applyBorder="1" applyAlignment="1">
      <alignment horizontal="center"/>
    </xf>
    <xf numFmtId="166" fontId="59" fillId="0" borderId="0" xfId="3" applyNumberFormat="1" applyFont="1" applyFill="1" applyBorder="1"/>
    <xf numFmtId="0" fontId="53" fillId="0" borderId="0" xfId="3" applyFont="1" applyFill="1" applyBorder="1" applyAlignment="1">
      <alignment horizontal="center"/>
    </xf>
    <xf numFmtId="1" fontId="53" fillId="0" borderId="0" xfId="3" applyNumberFormat="1" applyFont="1" applyFill="1" applyBorder="1" applyAlignment="1">
      <alignment horizontal="right"/>
    </xf>
    <xf numFmtId="166" fontId="53" fillId="0" borderId="0" xfId="1" applyNumberFormat="1" applyFont="1" applyFill="1" applyBorder="1" applyAlignment="1">
      <alignment horizontal="right"/>
    </xf>
    <xf numFmtId="167" fontId="57" fillId="0" borderId="0" xfId="3" applyNumberFormat="1" applyFont="1" applyFill="1" applyBorder="1" applyAlignment="1">
      <alignment horizontal="right"/>
    </xf>
    <xf numFmtId="0" fontId="53" fillId="0" borderId="0" xfId="3" applyFont="1" applyFill="1" applyBorder="1" applyAlignment="1">
      <alignment horizontal="center" vertical="center" wrapText="1"/>
    </xf>
    <xf numFmtId="165" fontId="53" fillId="0" borderId="0" xfId="3" applyNumberFormat="1" applyFont="1" applyFill="1" applyBorder="1" applyAlignment="1">
      <alignment horizontal="center"/>
    </xf>
    <xf numFmtId="0" fontId="57" fillId="0" borderId="0" xfId="3" applyFont="1" applyFill="1"/>
    <xf numFmtId="164" fontId="57" fillId="0" borderId="0" xfId="3" applyNumberFormat="1" applyFont="1" applyFill="1"/>
    <xf numFmtId="0" fontId="53" fillId="0" borderId="0" xfId="3" applyFont="1" applyFill="1" applyAlignment="1">
      <alignment horizontal="center"/>
    </xf>
    <xf numFmtId="166" fontId="53" fillId="0" borderId="0" xfId="3" applyNumberFormat="1" applyFont="1" applyFill="1"/>
    <xf numFmtId="164" fontId="59" fillId="0" borderId="0" xfId="3" applyNumberFormat="1" applyFont="1" applyFill="1"/>
    <xf numFmtId="0" fontId="53" fillId="0" borderId="0" xfId="3" applyFont="1" applyFill="1" applyBorder="1" applyAlignment="1">
      <alignment horizontal="center" vertical="center"/>
    </xf>
    <xf numFmtId="0" fontId="80" fillId="0" borderId="55" xfId="3" applyFont="1" applyFill="1" applyBorder="1" applyAlignment="1">
      <alignment horizontal="left" vertical="center"/>
    </xf>
    <xf numFmtId="0" fontId="53" fillId="0" borderId="55" xfId="3" applyFont="1" applyFill="1" applyBorder="1" applyAlignment="1">
      <alignment horizontal="right"/>
    </xf>
    <xf numFmtId="0" fontId="53" fillId="0" borderId="92" xfId="19" applyFont="1" applyFill="1" applyBorder="1" applyAlignment="1">
      <alignment horizontal="left" vertical="center" wrapText="1"/>
    </xf>
    <xf numFmtId="165" fontId="53" fillId="0" borderId="0" xfId="19" applyNumberFormat="1" applyFont="1" applyFill="1" applyBorder="1" applyAlignment="1">
      <alignment horizontal="right"/>
    </xf>
    <xf numFmtId="166" fontId="53" fillId="0" borderId="93" xfId="19" applyNumberFormat="1" applyFont="1" applyFill="1" applyBorder="1" applyAlignment="1">
      <alignment horizontal="right"/>
    </xf>
    <xf numFmtId="165" fontId="76" fillId="0" borderId="0" xfId="19" applyNumberFormat="1" applyFont="1" applyFill="1" applyBorder="1" applyAlignment="1">
      <alignment horizontal="right"/>
    </xf>
    <xf numFmtId="166" fontId="76" fillId="0" borderId="106" xfId="19" applyNumberFormat="1" applyFont="1" applyFill="1" applyBorder="1" applyAlignment="1">
      <alignment horizontal="right"/>
    </xf>
    <xf numFmtId="166" fontId="53" fillId="0" borderId="94" xfId="19" applyNumberFormat="1" applyFont="1" applyFill="1" applyBorder="1" applyAlignment="1">
      <alignment horizontal="right"/>
    </xf>
    <xf numFmtId="166" fontId="76" fillId="0" borderId="94" xfId="19" applyNumberFormat="1" applyFont="1" applyFill="1" applyBorder="1" applyAlignment="1">
      <alignment horizontal="right"/>
    </xf>
    <xf numFmtId="168" fontId="37" fillId="0" borderId="0" xfId="3" applyNumberFormat="1" applyFont="1" applyFill="1"/>
    <xf numFmtId="165" fontId="37" fillId="0" borderId="0" xfId="3" applyNumberFormat="1" applyFont="1" applyFill="1"/>
    <xf numFmtId="166" fontId="37" fillId="0" borderId="0" xfId="3" applyNumberFormat="1" applyFont="1" applyFill="1"/>
    <xf numFmtId="0" fontId="28" fillId="0" borderId="0" xfId="19" applyFont="1" applyFill="1"/>
    <xf numFmtId="167" fontId="28" fillId="0" borderId="0" xfId="19" applyNumberFormat="1" applyFont="1" applyFill="1"/>
    <xf numFmtId="165" fontId="28" fillId="0" borderId="0" xfId="19" applyNumberFormat="1" applyFont="1" applyFill="1"/>
    <xf numFmtId="166" fontId="28" fillId="0" borderId="0" xfId="19" applyNumberFormat="1" applyFont="1" applyFill="1"/>
    <xf numFmtId="0" fontId="53" fillId="0" borderId="62" xfId="19" applyFont="1" applyFill="1" applyBorder="1" applyAlignment="1">
      <alignment horizontal="left" vertical="center" wrapText="1"/>
    </xf>
    <xf numFmtId="166" fontId="53" fillId="0" borderId="95" xfId="19" applyNumberFormat="1" applyFont="1" applyFill="1" applyBorder="1" applyAlignment="1">
      <alignment horizontal="right"/>
    </xf>
    <xf numFmtId="166" fontId="76" fillId="0" borderId="8" xfId="19" applyNumberFormat="1" applyFont="1" applyFill="1" applyBorder="1" applyAlignment="1">
      <alignment horizontal="right"/>
    </xf>
    <xf numFmtId="166" fontId="53" fillId="0" borderId="63" xfId="19" applyNumberFormat="1" applyFont="1" applyFill="1" applyBorder="1" applyAlignment="1">
      <alignment horizontal="right"/>
    </xf>
    <xf numFmtId="166" fontId="76" fillId="0" borderId="63" xfId="19" applyNumberFormat="1" applyFont="1" applyFill="1" applyBorder="1" applyAlignment="1">
      <alignment horizontal="right"/>
    </xf>
    <xf numFmtId="0" fontId="53" fillId="0" borderId="87" xfId="19" applyFont="1" applyFill="1" applyBorder="1" applyAlignment="1">
      <alignment horizontal="left" vertical="center" wrapText="1"/>
    </xf>
    <xf numFmtId="165" fontId="53" fillId="0" borderId="88" xfId="19" applyNumberFormat="1" applyFont="1" applyFill="1" applyBorder="1" applyAlignment="1">
      <alignment horizontal="right"/>
    </xf>
    <xf numFmtId="165" fontId="53" fillId="0" borderId="89" xfId="19" applyNumberFormat="1" applyFont="1" applyFill="1" applyBorder="1" applyAlignment="1">
      <alignment horizontal="right"/>
    </xf>
    <xf numFmtId="166" fontId="53" fillId="0" borderId="96" xfId="19" applyNumberFormat="1" applyFont="1" applyFill="1" applyBorder="1" applyAlignment="1">
      <alignment horizontal="right"/>
    </xf>
    <xf numFmtId="165" fontId="76" fillId="0" borderId="97" xfId="19" applyNumberFormat="1" applyFont="1" applyFill="1" applyBorder="1" applyAlignment="1">
      <alignment horizontal="right"/>
    </xf>
    <xf numFmtId="165" fontId="76" fillId="0" borderId="89" xfId="19" applyNumberFormat="1" applyFont="1" applyFill="1" applyBorder="1" applyAlignment="1">
      <alignment horizontal="right"/>
    </xf>
    <xf numFmtId="166" fontId="76" fillId="0" borderId="90" xfId="19" applyNumberFormat="1" applyFont="1" applyFill="1" applyBorder="1" applyAlignment="1">
      <alignment horizontal="right"/>
    </xf>
    <xf numFmtId="166" fontId="53" fillId="0" borderId="91" xfId="19" applyNumberFormat="1" applyFont="1" applyFill="1" applyBorder="1" applyAlignment="1">
      <alignment horizontal="right"/>
    </xf>
    <xf numFmtId="165" fontId="76" fillId="0" borderId="88" xfId="19" applyNumberFormat="1" applyFont="1" applyFill="1" applyBorder="1" applyAlignment="1">
      <alignment horizontal="right"/>
    </xf>
    <xf numFmtId="166" fontId="76" fillId="0" borderId="91" xfId="19" applyNumberFormat="1" applyFont="1" applyFill="1" applyBorder="1" applyAlignment="1">
      <alignment horizontal="right"/>
    </xf>
    <xf numFmtId="0" fontId="53" fillId="0" borderId="98" xfId="19" applyFont="1" applyFill="1" applyBorder="1" applyAlignment="1">
      <alignment horizontal="left"/>
    </xf>
    <xf numFmtId="165" fontId="53" fillId="0" borderId="99" xfId="19" applyNumberFormat="1" applyFont="1" applyFill="1" applyBorder="1" applyAlignment="1">
      <alignment horizontal="right"/>
    </xf>
    <xf numFmtId="165" fontId="53" fillId="0" borderId="100" xfId="19" applyNumberFormat="1" applyFont="1" applyFill="1" applyBorder="1" applyAlignment="1">
      <alignment horizontal="right"/>
    </xf>
    <xf numFmtId="166" fontId="53" fillId="0" borderId="101" xfId="19" applyNumberFormat="1" applyFont="1" applyFill="1" applyBorder="1" applyAlignment="1">
      <alignment horizontal="right"/>
    </xf>
    <xf numFmtId="165" fontId="76" fillId="0" borderId="102" xfId="19" applyNumberFormat="1" applyFont="1" applyFill="1" applyBorder="1" applyAlignment="1">
      <alignment horizontal="right"/>
    </xf>
    <xf numFmtId="165" fontId="76" fillId="0" borderId="100" xfId="19" applyNumberFormat="1" applyFont="1" applyFill="1" applyBorder="1" applyAlignment="1">
      <alignment horizontal="right"/>
    </xf>
    <xf numFmtId="166" fontId="76" fillId="0" borderId="103" xfId="19" applyNumberFormat="1" applyFont="1" applyFill="1" applyBorder="1" applyAlignment="1">
      <alignment horizontal="right"/>
    </xf>
    <xf numFmtId="166" fontId="53" fillId="0" borderId="104" xfId="19" applyNumberFormat="1" applyFont="1" applyFill="1" applyBorder="1" applyAlignment="1">
      <alignment horizontal="right"/>
    </xf>
    <xf numFmtId="165" fontId="76" fillId="0" borderId="99" xfId="19" applyNumberFormat="1" applyFont="1" applyFill="1" applyBorder="1" applyAlignment="1">
      <alignment horizontal="right"/>
    </xf>
    <xf numFmtId="166" fontId="76" fillId="0" borderId="104" xfId="19" applyNumberFormat="1" applyFont="1" applyFill="1" applyBorder="1" applyAlignment="1">
      <alignment horizontal="right"/>
    </xf>
    <xf numFmtId="0" fontId="28" fillId="0" borderId="0" xfId="19" applyFont="1" applyFill="1" applyBorder="1" applyAlignment="1">
      <alignment horizontal="right"/>
    </xf>
    <xf numFmtId="165" fontId="28" fillId="0" borderId="0" xfId="19" applyNumberFormat="1" applyFont="1" applyFill="1" applyBorder="1" applyAlignment="1">
      <alignment horizontal="right"/>
    </xf>
    <xf numFmtId="166" fontId="28" fillId="0" borderId="0" xfId="19" applyNumberFormat="1" applyFont="1" applyFill="1" applyBorder="1" applyAlignment="1">
      <alignment horizontal="center"/>
    </xf>
    <xf numFmtId="0" fontId="29" fillId="0" borderId="0" xfId="19" applyFont="1" applyFill="1" applyAlignment="1">
      <alignment horizontal="center" vertical="center" textRotation="180"/>
    </xf>
    <xf numFmtId="0" fontId="28" fillId="0" borderId="0" xfId="19" applyFont="1" applyFill="1" applyAlignment="1"/>
    <xf numFmtId="0" fontId="28" fillId="0" borderId="0" xfId="19" applyFont="1" applyFill="1" applyAlignment="1">
      <alignment horizontal="right"/>
    </xf>
    <xf numFmtId="165" fontId="28" fillId="0" borderId="0" xfId="19" applyNumberFormat="1" applyFont="1" applyFill="1" applyAlignment="1"/>
    <xf numFmtId="0" fontId="39" fillId="0" borderId="0" xfId="19" applyFont="1" applyFill="1" applyBorder="1" applyAlignment="1">
      <alignment horizontal="right"/>
    </xf>
    <xf numFmtId="0" fontId="28" fillId="0" borderId="0" xfId="19" applyFont="1" applyFill="1" applyBorder="1" applyAlignment="1">
      <alignment horizontal="right" vertical="center" wrapText="1"/>
    </xf>
    <xf numFmtId="166" fontId="28" fillId="0" borderId="0" xfId="19" applyNumberFormat="1" applyFont="1" applyFill="1" applyBorder="1" applyAlignment="1">
      <alignment horizontal="right"/>
    </xf>
    <xf numFmtId="0" fontId="37" fillId="0" borderId="0" xfId="3" applyFont="1" applyFill="1"/>
    <xf numFmtId="168" fontId="28" fillId="0" borderId="0" xfId="3" applyNumberFormat="1" applyFont="1" applyFill="1"/>
    <xf numFmtId="165" fontId="28" fillId="0" borderId="0" xfId="19" applyNumberFormat="1" applyFont="1" applyFill="1" applyAlignment="1">
      <alignment horizontal="right"/>
    </xf>
    <xf numFmtId="0" fontId="193" fillId="0" borderId="0" xfId="3" applyFont="1" applyFill="1"/>
    <xf numFmtId="0" fontId="37" fillId="0" borderId="0" xfId="3" applyFont="1" applyFill="1" applyAlignment="1">
      <alignment horizontal="center"/>
    </xf>
    <xf numFmtId="0" fontId="28" fillId="0" borderId="0" xfId="19" applyFont="1" applyFill="1" applyAlignment="1">
      <alignment horizontal="center"/>
    </xf>
    <xf numFmtId="0" fontId="64" fillId="0" borderId="0" xfId="19" applyFont="1" applyFill="1" applyBorder="1" applyAlignment="1">
      <alignment vertical="center"/>
    </xf>
    <xf numFmtId="0" fontId="53" fillId="0" borderId="68" xfId="19" applyFont="1" applyFill="1" applyBorder="1" applyAlignment="1">
      <alignment horizontal="left"/>
    </xf>
    <xf numFmtId="165" fontId="53" fillId="0" borderId="0" xfId="19" applyNumberFormat="1" applyFont="1" applyFill="1" applyBorder="1" applyAlignment="1">
      <alignment horizontal="center"/>
    </xf>
    <xf numFmtId="165" fontId="53" fillId="0" borderId="69" xfId="19" applyNumberFormat="1" applyFont="1" applyFill="1" applyBorder="1" applyAlignment="1">
      <alignment horizontal="center"/>
    </xf>
    <xf numFmtId="0" fontId="53" fillId="0" borderId="0" xfId="19" applyFont="1" applyFill="1" applyBorder="1" applyAlignment="1">
      <alignment horizontal="right"/>
    </xf>
    <xf numFmtId="0" fontId="57" fillId="0" borderId="0" xfId="19" applyFont="1" applyFill="1" applyBorder="1" applyAlignment="1">
      <alignment horizontal="right"/>
    </xf>
    <xf numFmtId="0" fontId="53" fillId="0" borderId="63" xfId="19" applyFont="1" applyFill="1" applyBorder="1" applyAlignment="1">
      <alignment horizontal="right"/>
    </xf>
    <xf numFmtId="168" fontId="28" fillId="0" borderId="0" xfId="19" applyNumberFormat="1" applyFont="1" applyFill="1"/>
    <xf numFmtId="0" fontId="53" fillId="0" borderId="65" xfId="19" applyFont="1" applyFill="1" applyBorder="1" applyAlignment="1">
      <alignment horizontal="left"/>
    </xf>
    <xf numFmtId="165" fontId="53" fillId="0" borderId="70" xfId="19" applyNumberFormat="1" applyFont="1" applyFill="1" applyBorder="1" applyAlignment="1">
      <alignment horizontal="center"/>
    </xf>
    <xf numFmtId="165" fontId="53" fillId="0" borderId="67" xfId="19" applyNumberFormat="1" applyFont="1" applyFill="1" applyBorder="1" applyAlignment="1">
      <alignment horizontal="center"/>
    </xf>
    <xf numFmtId="1" fontId="57" fillId="0" borderId="0" xfId="19" applyNumberFormat="1" applyFont="1" applyFill="1" applyBorder="1" applyAlignment="1">
      <alignment horizontal="right"/>
    </xf>
    <xf numFmtId="165" fontId="57" fillId="0" borderId="0" xfId="19" applyNumberFormat="1" applyFont="1" applyFill="1" applyBorder="1" applyAlignment="1">
      <alignment horizontal="right"/>
    </xf>
    <xf numFmtId="165" fontId="53" fillId="0" borderId="55" xfId="19" applyNumberFormat="1" applyFont="1" applyFill="1" applyBorder="1" applyAlignment="1">
      <alignment horizontal="center"/>
    </xf>
    <xf numFmtId="0" fontId="53" fillId="0" borderId="55" xfId="19" applyFont="1" applyFill="1" applyBorder="1" applyAlignment="1">
      <alignment horizontal="right"/>
    </xf>
    <xf numFmtId="1" fontId="57" fillId="0" borderId="55" xfId="19" applyNumberFormat="1" applyFont="1" applyFill="1" applyBorder="1" applyAlignment="1">
      <alignment horizontal="right"/>
    </xf>
    <xf numFmtId="165" fontId="57" fillId="0" borderId="55" xfId="19" applyNumberFormat="1" applyFont="1" applyFill="1" applyBorder="1" applyAlignment="1">
      <alignment horizontal="right"/>
    </xf>
    <xf numFmtId="0" fontId="53" fillId="0" borderId="67" xfId="19" applyFont="1" applyFill="1" applyBorder="1" applyAlignment="1">
      <alignment horizontal="right"/>
    </xf>
    <xf numFmtId="0" fontId="28" fillId="0" borderId="0" xfId="19" applyFont="1" applyFill="1" applyBorder="1" applyAlignment="1">
      <alignment horizontal="left"/>
    </xf>
    <xf numFmtId="165" fontId="28" fillId="0" borderId="0" xfId="19" applyNumberFormat="1" applyFont="1" applyFill="1" applyBorder="1" applyAlignment="1">
      <alignment horizontal="center"/>
    </xf>
    <xf numFmtId="1" fontId="37" fillId="0" borderId="0" xfId="19" applyNumberFormat="1" applyFont="1" applyFill="1" applyBorder="1" applyAlignment="1">
      <alignment horizontal="right"/>
    </xf>
    <xf numFmtId="165" fontId="37" fillId="0" borderId="0" xfId="19" applyNumberFormat="1" applyFont="1" applyFill="1" applyBorder="1" applyAlignment="1">
      <alignment horizontal="right"/>
    </xf>
    <xf numFmtId="0" fontId="53" fillId="0" borderId="0" xfId="19" applyFont="1" applyFill="1" applyBorder="1" applyAlignment="1">
      <alignment horizontal="center" vertical="center"/>
    </xf>
    <xf numFmtId="166" fontId="53" fillId="0" borderId="0" xfId="19" applyNumberFormat="1" applyFont="1" applyFill="1" applyBorder="1" applyAlignment="1">
      <alignment horizontal="right"/>
    </xf>
    <xf numFmtId="0" fontId="53" fillId="0" borderId="68" xfId="19" applyFont="1" applyFill="1" applyBorder="1" applyAlignment="1">
      <alignment horizontal="left" vertical="center" wrapText="1"/>
    </xf>
    <xf numFmtId="165" fontId="53" fillId="0" borderId="63" xfId="19" applyNumberFormat="1" applyFont="1" applyFill="1" applyBorder="1" applyAlignment="1">
      <alignment horizontal="center"/>
    </xf>
    <xf numFmtId="0" fontId="53" fillId="0" borderId="65" xfId="19" applyFont="1" applyFill="1" applyBorder="1" applyAlignment="1">
      <alignment horizontal="left" vertical="center" wrapText="1"/>
    </xf>
    <xf numFmtId="2" fontId="28" fillId="0" borderId="0" xfId="19" applyNumberFormat="1" applyFont="1" applyFill="1"/>
    <xf numFmtId="165" fontId="28" fillId="0" borderId="0" xfId="19" applyNumberFormat="1" applyFont="1" applyFill="1" applyBorder="1" applyAlignment="1">
      <alignment horizontal="right" vertical="center" wrapText="1"/>
    </xf>
    <xf numFmtId="0" fontId="28" fillId="0" borderId="55" xfId="19" applyFont="1" applyFill="1" applyBorder="1"/>
    <xf numFmtId="165" fontId="28" fillId="0" borderId="55" xfId="19" applyNumberFormat="1" applyFont="1" applyFill="1" applyBorder="1" applyAlignment="1">
      <alignment horizontal="right"/>
    </xf>
    <xf numFmtId="166" fontId="28" fillId="0" borderId="55" xfId="19" applyNumberFormat="1" applyFont="1" applyFill="1" applyBorder="1" applyAlignment="1">
      <alignment horizontal="right"/>
    </xf>
    <xf numFmtId="0" fontId="28" fillId="0" borderId="55" xfId="19" applyFont="1" applyFill="1" applyBorder="1" applyAlignment="1">
      <alignment horizontal="right"/>
    </xf>
    <xf numFmtId="0" fontId="29" fillId="0" borderId="0" xfId="19" applyFont="1" applyFill="1" applyAlignment="1">
      <alignment vertical="center"/>
    </xf>
    <xf numFmtId="0" fontId="51" fillId="0" borderId="0" xfId="3" applyFont="1" applyFill="1" applyBorder="1" applyAlignment="1">
      <alignment horizontal="right"/>
    </xf>
    <xf numFmtId="0" fontId="64" fillId="0" borderId="55" xfId="19" applyFont="1" applyFill="1" applyBorder="1" applyAlignment="1">
      <alignment vertical="center"/>
    </xf>
    <xf numFmtId="0" fontId="51" fillId="0" borderId="55" xfId="3" applyFont="1" applyFill="1" applyBorder="1" applyAlignment="1">
      <alignment horizontal="right"/>
    </xf>
    <xf numFmtId="166" fontId="53" fillId="0" borderId="0" xfId="3" applyNumberFormat="1" applyFont="1" applyFill="1" applyBorder="1" applyAlignment="1"/>
    <xf numFmtId="166" fontId="53" fillId="0" borderId="69" xfId="3" applyNumberFormat="1" applyFont="1" applyFill="1" applyBorder="1" applyAlignment="1">
      <alignment horizontal="left"/>
    </xf>
    <xf numFmtId="169" fontId="37" fillId="0" borderId="0" xfId="3" applyNumberFormat="1" applyFont="1" applyFill="1"/>
    <xf numFmtId="166" fontId="53" fillId="0" borderId="70" xfId="3" applyNumberFormat="1" applyFont="1" applyFill="1" applyBorder="1" applyAlignment="1"/>
    <xf numFmtId="166" fontId="53" fillId="0" borderId="67" xfId="3" applyNumberFormat="1" applyFont="1" applyFill="1" applyBorder="1" applyAlignment="1">
      <alignment horizontal="left"/>
    </xf>
    <xf numFmtId="166" fontId="38" fillId="0" borderId="0" xfId="3" applyNumberFormat="1" applyFont="1" applyFill="1" applyBorder="1" applyAlignment="1">
      <alignment horizontal="right"/>
    </xf>
    <xf numFmtId="169" fontId="37" fillId="0" borderId="0" xfId="1" applyNumberFormat="1" applyFont="1" applyFill="1"/>
    <xf numFmtId="0" fontId="28" fillId="0" borderId="0" xfId="3" applyFont="1" applyFill="1" applyBorder="1" applyAlignment="1">
      <alignment horizontal="right"/>
    </xf>
    <xf numFmtId="166" fontId="28" fillId="0" borderId="0" xfId="3" applyNumberFormat="1" applyFont="1" applyFill="1" applyBorder="1" applyAlignment="1">
      <alignment horizontal="right"/>
    </xf>
    <xf numFmtId="16" fontId="31" fillId="0" borderId="0" xfId="3" applyNumberFormat="1" applyFont="1" applyFill="1"/>
    <xf numFmtId="20" fontId="53" fillId="0" borderId="0" xfId="3" applyNumberFormat="1" applyFont="1" applyFill="1" applyBorder="1" applyAlignment="1">
      <alignment horizontal="right" vertical="center"/>
    </xf>
    <xf numFmtId="167" fontId="68" fillId="0" borderId="0" xfId="3" applyNumberFormat="1" applyFont="1" applyFill="1" applyBorder="1" applyAlignment="1">
      <alignment horizontal="right" vertical="center"/>
    </xf>
    <xf numFmtId="0" fontId="77" fillId="0" borderId="0" xfId="56" applyFont="1" applyFill="1" applyBorder="1"/>
    <xf numFmtId="0" fontId="77" fillId="0" borderId="0" xfId="56" applyFont="1" applyFill="1"/>
    <xf numFmtId="20" fontId="53" fillId="0" borderId="0" xfId="3" applyNumberFormat="1" applyFont="1" applyFill="1" applyBorder="1" applyAlignment="1">
      <alignment horizontal="center" vertical="center"/>
    </xf>
    <xf numFmtId="166" fontId="77" fillId="0" borderId="0" xfId="56" applyNumberFormat="1" applyFont="1" applyFill="1" applyBorder="1" applyAlignment="1">
      <alignment horizontal="center"/>
    </xf>
    <xf numFmtId="171" fontId="77" fillId="0" borderId="0" xfId="56" applyNumberFormat="1" applyFont="1" applyFill="1" applyBorder="1"/>
    <xf numFmtId="171" fontId="77" fillId="0" borderId="0" xfId="56" applyNumberFormat="1" applyFont="1" applyFill="1"/>
    <xf numFmtId="167" fontId="77" fillId="0" borderId="0" xfId="56" applyNumberFormat="1" applyFont="1" applyFill="1"/>
    <xf numFmtId="1" fontId="77" fillId="0" borderId="0" xfId="56" applyNumberFormat="1" applyFont="1" applyFill="1"/>
    <xf numFmtId="165" fontId="77" fillId="0" borderId="0" xfId="56" applyNumberFormat="1" applyFont="1" applyFill="1"/>
    <xf numFmtId="166" fontId="77" fillId="0" borderId="0" xfId="56" applyNumberFormat="1" applyFont="1" applyFill="1"/>
    <xf numFmtId="167" fontId="77" fillId="0" borderId="0" xfId="56" applyNumberFormat="1" applyFont="1" applyFill="1" applyBorder="1"/>
    <xf numFmtId="20" fontId="53" fillId="0" borderId="65" xfId="3" applyNumberFormat="1" applyFont="1" applyFill="1" applyBorder="1" applyAlignment="1">
      <alignment horizontal="left" vertical="center"/>
    </xf>
    <xf numFmtId="20" fontId="53" fillId="0" borderId="84" xfId="3" applyNumberFormat="1" applyFont="1" applyFill="1" applyBorder="1" applyAlignment="1">
      <alignment horizontal="left" vertical="center"/>
    </xf>
    <xf numFmtId="20" fontId="53" fillId="0" borderId="62" xfId="3" applyNumberFormat="1" applyFont="1" applyFill="1" applyBorder="1" applyAlignment="1">
      <alignment horizontal="left" vertical="center"/>
    </xf>
    <xf numFmtId="167" fontId="53" fillId="0" borderId="3" xfId="3" applyNumberFormat="1" applyFont="1" applyFill="1" applyBorder="1" applyAlignment="1">
      <alignment vertical="center"/>
    </xf>
    <xf numFmtId="167" fontId="53" fillId="0" borderId="110" xfId="3" applyNumberFormat="1" applyFont="1" applyFill="1" applyBorder="1" applyAlignment="1">
      <alignment vertical="center"/>
    </xf>
    <xf numFmtId="166" fontId="53" fillId="0" borderId="62" xfId="56" applyNumberFormat="1" applyFont="1" applyFill="1" applyBorder="1" applyAlignment="1">
      <alignment horizontal="center"/>
    </xf>
    <xf numFmtId="20" fontId="53" fillId="0" borderId="78" xfId="3" applyNumberFormat="1" applyFont="1" applyFill="1" applyBorder="1" applyAlignment="1">
      <alignment horizontal="left" vertical="center"/>
    </xf>
    <xf numFmtId="167" fontId="53" fillId="0" borderId="78" xfId="3" applyNumberFormat="1" applyFont="1" applyFill="1" applyBorder="1" applyAlignment="1">
      <alignment horizontal="right" vertical="center"/>
    </xf>
    <xf numFmtId="167" fontId="53" fillId="0" borderId="78" xfId="3" applyNumberFormat="1" applyFont="1" applyFill="1" applyBorder="1" applyAlignment="1">
      <alignment vertical="center"/>
    </xf>
    <xf numFmtId="167" fontId="53" fillId="0" borderId="2" xfId="3" applyNumberFormat="1" applyFont="1" applyFill="1" applyBorder="1" applyAlignment="1">
      <alignment vertical="center"/>
    </xf>
    <xf numFmtId="167" fontId="53" fillId="0" borderId="80" xfId="3" applyNumberFormat="1" applyFont="1" applyFill="1" applyBorder="1" applyAlignment="1">
      <alignment horizontal="right" vertical="center"/>
    </xf>
    <xf numFmtId="167" fontId="53" fillId="0" borderId="112" xfId="3" applyNumberFormat="1" applyFont="1" applyFill="1" applyBorder="1" applyAlignment="1">
      <alignment vertical="center"/>
    </xf>
    <xf numFmtId="166" fontId="53" fillId="0" borderId="78" xfId="56" applyNumberFormat="1" applyFont="1" applyFill="1" applyBorder="1" applyAlignment="1">
      <alignment horizontal="center"/>
    </xf>
    <xf numFmtId="173" fontId="77" fillId="0" borderId="0" xfId="56" applyNumberFormat="1" applyFont="1" applyFill="1" applyBorder="1"/>
    <xf numFmtId="167" fontId="53" fillId="0" borderId="85" xfId="3" applyNumberFormat="1" applyFont="1" applyFill="1" applyBorder="1" applyAlignment="1">
      <alignment vertical="center"/>
    </xf>
    <xf numFmtId="167" fontId="53" fillId="0" borderId="111" xfId="3" applyNumberFormat="1" applyFont="1" applyFill="1" applyBorder="1" applyAlignment="1">
      <alignment vertical="center"/>
    </xf>
    <xf numFmtId="166" fontId="53" fillId="0" borderId="65" xfId="56" applyNumberFormat="1" applyFont="1" applyFill="1" applyBorder="1" applyAlignment="1">
      <alignment horizontal="center"/>
    </xf>
    <xf numFmtId="20" fontId="53" fillId="0" borderId="68" xfId="3" applyNumberFormat="1" applyFont="1" applyFill="1" applyBorder="1" applyAlignment="1">
      <alignment horizontal="left" vertical="center"/>
    </xf>
    <xf numFmtId="167" fontId="53" fillId="0" borderId="107" xfId="3" applyNumberFormat="1" applyFont="1" applyFill="1" applyBorder="1" applyAlignment="1">
      <alignment vertical="center"/>
    </xf>
    <xf numFmtId="167" fontId="53" fillId="0" borderId="109" xfId="3" applyNumberFormat="1" applyFont="1" applyFill="1" applyBorder="1" applyAlignment="1">
      <alignment vertical="center"/>
    </xf>
    <xf numFmtId="166" fontId="53" fillId="0" borderId="68" xfId="56" applyNumberFormat="1" applyFont="1" applyFill="1" applyBorder="1" applyAlignment="1">
      <alignment horizontal="center"/>
    </xf>
    <xf numFmtId="167" fontId="57" fillId="0" borderId="0" xfId="56" applyNumberFormat="1" applyFont="1" applyFill="1" applyBorder="1"/>
    <xf numFmtId="0" fontId="57" fillId="0" borderId="0" xfId="56" applyFont="1" applyFill="1" applyBorder="1"/>
    <xf numFmtId="0" fontId="86" fillId="0" borderId="0" xfId="3" applyFont="1" applyFill="1" applyBorder="1" applyAlignment="1">
      <alignment vertical="center"/>
    </xf>
    <xf numFmtId="0" fontId="59" fillId="0" borderId="0" xfId="3" applyFont="1" applyFill="1" applyBorder="1" applyAlignment="1"/>
    <xf numFmtId="0" fontId="58" fillId="0" borderId="0" xfId="3" applyFont="1" applyFill="1" applyBorder="1"/>
    <xf numFmtId="0" fontId="83" fillId="0" borderId="0" xfId="56" applyFont="1" applyFill="1"/>
    <xf numFmtId="0" fontId="78" fillId="0" borderId="0" xfId="56" applyFont="1" applyFill="1"/>
    <xf numFmtId="0" fontId="84" fillId="0" borderId="0" xfId="56" applyFont="1" applyFill="1" applyAlignment="1"/>
    <xf numFmtId="0" fontId="64" fillId="0" borderId="0" xfId="3" applyFont="1" applyFill="1" applyBorder="1"/>
    <xf numFmtId="0" fontId="82" fillId="0" borderId="0" xfId="56" applyFont="1" applyFill="1"/>
    <xf numFmtId="0" fontId="54" fillId="0" borderId="0" xfId="56" applyFont="1" applyFill="1" applyAlignment="1">
      <alignment horizontal="center"/>
    </xf>
    <xf numFmtId="0" fontId="75" fillId="0" borderId="0" xfId="3" applyFont="1" applyFill="1" applyBorder="1" applyAlignment="1">
      <alignment horizontal="center"/>
    </xf>
    <xf numFmtId="0" fontId="85" fillId="0" borderId="0" xfId="3" applyFont="1" applyFill="1" applyBorder="1" applyAlignment="1">
      <alignment vertical="center"/>
    </xf>
    <xf numFmtId="0" fontId="62" fillId="0" borderId="0" xfId="3" applyFont="1" applyFill="1" applyBorder="1" applyAlignment="1"/>
    <xf numFmtId="0" fontId="86" fillId="0" borderId="55" xfId="3" applyFont="1" applyFill="1" applyBorder="1" applyAlignment="1">
      <alignment vertical="center"/>
    </xf>
    <xf numFmtId="0" fontId="77" fillId="0" borderId="55" xfId="56" applyFont="1" applyFill="1" applyBorder="1"/>
    <xf numFmtId="167" fontId="53" fillId="0" borderId="63" xfId="0" applyNumberFormat="1" applyFont="1" applyFill="1" applyBorder="1"/>
    <xf numFmtId="2" fontId="28" fillId="0" borderId="0" xfId="0" applyNumberFormat="1" applyFont="1" applyFill="1"/>
    <xf numFmtId="172" fontId="37" fillId="0" borderId="0" xfId="0" applyNumberFormat="1" applyFont="1" applyFill="1"/>
    <xf numFmtId="166" fontId="37" fillId="0" borderId="0" xfId="0" applyNumberFormat="1" applyFont="1" applyFill="1"/>
    <xf numFmtId="0" fontId="28" fillId="0" borderId="0" xfId="0" applyFont="1" applyFill="1"/>
    <xf numFmtId="166" fontId="28" fillId="0" borderId="0" xfId="0" applyNumberFormat="1" applyFont="1" applyFill="1"/>
    <xf numFmtId="167" fontId="53" fillId="0" borderId="67" xfId="0" applyNumberFormat="1" applyFont="1" applyFill="1" applyBorder="1"/>
    <xf numFmtId="167" fontId="53" fillId="0" borderId="69" xfId="0" applyNumberFormat="1" applyFont="1" applyFill="1" applyBorder="1"/>
    <xf numFmtId="167" fontId="53" fillId="0" borderId="5" xfId="0" applyNumberFormat="1" applyFont="1" applyFill="1" applyBorder="1"/>
    <xf numFmtId="167" fontId="53" fillId="0" borderId="80" xfId="0" applyNumberFormat="1" applyFont="1" applyFill="1" applyBorder="1"/>
    <xf numFmtId="167" fontId="53" fillId="0" borderId="74" xfId="0" applyNumberFormat="1" applyFont="1" applyFill="1" applyBorder="1"/>
    <xf numFmtId="167" fontId="53" fillId="0" borderId="75" xfId="0" applyNumberFormat="1" applyFont="1" applyFill="1" applyBorder="1"/>
    <xf numFmtId="0" fontId="37" fillId="0" borderId="0" xfId="0" applyFont="1" applyFill="1"/>
    <xf numFmtId="167" fontId="28" fillId="0" borderId="0" xfId="0" applyNumberFormat="1" applyFont="1" applyFill="1"/>
    <xf numFmtId="167" fontId="53" fillId="0" borderId="58" xfId="0" applyNumberFormat="1" applyFont="1" applyFill="1" applyBorder="1"/>
    <xf numFmtId="167" fontId="53" fillId="0" borderId="60" xfId="0" applyNumberFormat="1" applyFont="1" applyFill="1" applyBorder="1"/>
    <xf numFmtId="0" fontId="53" fillId="0" borderId="105" xfId="0" applyFont="1" applyFill="1" applyBorder="1"/>
    <xf numFmtId="0" fontId="28" fillId="0" borderId="0" xfId="0" applyFont="1" applyFill="1" applyAlignment="1"/>
    <xf numFmtId="0" fontId="37" fillId="0" borderId="0" xfId="0" applyFont="1" applyFill="1" applyAlignment="1"/>
    <xf numFmtId="0" fontId="36" fillId="0" borderId="55" xfId="0" applyFont="1" applyFill="1" applyBorder="1" applyAlignment="1">
      <alignment horizontal="center"/>
    </xf>
    <xf numFmtId="0" fontId="80" fillId="0" borderId="0" xfId="0" applyFont="1" applyFill="1" applyBorder="1" applyAlignment="1">
      <alignment vertical="center"/>
    </xf>
    <xf numFmtId="0" fontId="53" fillId="0" borderId="0" xfId="0" applyFont="1" applyFill="1" applyBorder="1" applyAlignment="1"/>
    <xf numFmtId="0" fontId="59" fillId="0" borderId="0" xfId="3" applyFont="1" applyFill="1" applyAlignment="1">
      <alignment horizontal="right"/>
    </xf>
    <xf numFmtId="49" fontId="58" fillId="0" borderId="0" xfId="3" applyNumberFormat="1" applyFont="1" applyFill="1" applyBorder="1" applyAlignment="1">
      <alignment horizontal="right"/>
    </xf>
    <xf numFmtId="2" fontId="74" fillId="0" borderId="0" xfId="3" applyNumberFormat="1" applyFont="1" applyFill="1" applyAlignment="1">
      <alignment horizontal="center" vertical="top"/>
    </xf>
    <xf numFmtId="49" fontId="53" fillId="0" borderId="0" xfId="3" applyNumberFormat="1" applyFont="1" applyFill="1" applyBorder="1" applyAlignment="1"/>
    <xf numFmtId="167" fontId="58" fillId="0" borderId="0" xfId="3" applyNumberFormat="1" applyFont="1" applyFill="1" applyBorder="1" applyAlignment="1">
      <alignment horizontal="center"/>
    </xf>
    <xf numFmtId="167" fontId="53" fillId="0" borderId="0" xfId="3" applyNumberFormat="1" applyFont="1" applyFill="1" applyBorder="1" applyAlignment="1"/>
    <xf numFmtId="167" fontId="58" fillId="0" borderId="0" xfId="3" applyNumberFormat="1" applyFont="1" applyFill="1" applyAlignment="1">
      <alignment horizontal="center"/>
    </xf>
    <xf numFmtId="0" fontId="53" fillId="0" borderId="0" xfId="3" applyNumberFormat="1" applyFont="1" applyFill="1" applyBorder="1" applyAlignment="1">
      <alignment horizontal="right"/>
    </xf>
    <xf numFmtId="0" fontId="59" fillId="0" borderId="0" xfId="3" applyFont="1" applyFill="1" applyAlignment="1">
      <alignment horizontal="center"/>
    </xf>
    <xf numFmtId="167" fontId="53" fillId="0" borderId="0" xfId="3" applyNumberFormat="1" applyFont="1" applyFill="1" applyBorder="1" applyAlignment="1">
      <alignment horizontal="center" wrapText="1"/>
    </xf>
    <xf numFmtId="167" fontId="53" fillId="0" borderId="0" xfId="3" applyNumberFormat="1" applyFont="1" applyFill="1" applyBorder="1" applyAlignment="1">
      <alignment horizontal="center" vertical="center" wrapText="1"/>
    </xf>
    <xf numFmtId="16" fontId="53" fillId="0" borderId="0" xfId="3" applyNumberFormat="1" applyFont="1" applyFill="1" applyBorder="1" applyAlignment="1">
      <alignment horizontal="center" wrapText="1"/>
    </xf>
    <xf numFmtId="2" fontId="59" fillId="0" borderId="0" xfId="3" applyNumberFormat="1" applyFont="1" applyFill="1"/>
    <xf numFmtId="167" fontId="90" fillId="0" borderId="0" xfId="3" applyNumberFormat="1" applyFont="1" applyFill="1" applyBorder="1" applyAlignment="1">
      <alignment horizontal="center" vertical="center" wrapText="1"/>
    </xf>
    <xf numFmtId="3" fontId="59" fillId="0" borderId="0" xfId="3" applyNumberFormat="1" applyFont="1" applyFill="1"/>
    <xf numFmtId="167" fontId="72" fillId="0" borderId="0" xfId="3" applyNumberFormat="1" applyFont="1" applyFill="1" applyBorder="1" applyAlignment="1">
      <alignment horizontal="left" vertical="top" wrapText="1"/>
    </xf>
    <xf numFmtId="167" fontId="53" fillId="0" borderId="0" xfId="3" applyNumberFormat="1" applyFont="1" applyFill="1" applyBorder="1" applyAlignment="1">
      <alignment wrapText="1"/>
    </xf>
    <xf numFmtId="167" fontId="61" fillId="0" borderId="0" xfId="3" applyNumberFormat="1" applyFont="1" applyFill="1" applyBorder="1" applyAlignment="1">
      <alignment horizontal="right" vertical="center" wrapText="1"/>
    </xf>
    <xf numFmtId="0" fontId="53" fillId="0" borderId="0" xfId="3" applyFont="1" applyFill="1" applyAlignment="1">
      <alignment wrapText="1"/>
    </xf>
    <xf numFmtId="167" fontId="71" fillId="0" borderId="0" xfId="3" applyNumberFormat="1" applyFont="1" applyFill="1" applyAlignment="1">
      <alignment horizontal="center" vertical="center"/>
    </xf>
    <xf numFmtId="3" fontId="59" fillId="0" borderId="0" xfId="3" applyNumberFormat="1" applyFont="1" applyFill="1" applyBorder="1"/>
    <xf numFmtId="16" fontId="87" fillId="0" borderId="0" xfId="3" applyNumberFormat="1" applyFont="1" applyFill="1" applyBorder="1" applyAlignment="1">
      <alignment horizontal="right" vertical="center" wrapText="1"/>
    </xf>
    <xf numFmtId="167" fontId="87" fillId="0" borderId="0" xfId="3" applyNumberFormat="1" applyFont="1" applyFill="1" applyBorder="1" applyAlignment="1">
      <alignment horizontal="center" wrapText="1"/>
    </xf>
    <xf numFmtId="16" fontId="53" fillId="0" borderId="0" xfId="3" applyNumberFormat="1" applyFont="1" applyFill="1" applyBorder="1" applyAlignment="1">
      <alignment horizontal="right" vertical="center" wrapText="1"/>
    </xf>
    <xf numFmtId="16" fontId="53" fillId="0" borderId="0" xfId="3" applyNumberFormat="1" applyFont="1" applyFill="1" applyBorder="1" applyAlignment="1">
      <alignment horizontal="left" wrapText="1"/>
    </xf>
    <xf numFmtId="0" fontId="53" fillId="0" borderId="0" xfId="3" applyFont="1" applyFill="1" applyBorder="1" applyAlignment="1">
      <alignment wrapText="1"/>
    </xf>
    <xf numFmtId="0" fontId="53" fillId="0" borderId="0" xfId="3" applyFont="1" applyFill="1" applyAlignment="1">
      <alignment horizontal="left"/>
    </xf>
    <xf numFmtId="0" fontId="62" fillId="0" borderId="0" xfId="3" applyFont="1" applyFill="1" applyBorder="1" applyAlignment="1">
      <alignment horizontal="center" wrapText="1"/>
    </xf>
    <xf numFmtId="0" fontId="62" fillId="0" borderId="0" xfId="3" applyFont="1" applyFill="1" applyAlignment="1">
      <alignment horizontal="center"/>
    </xf>
    <xf numFmtId="167" fontId="62" fillId="0" borderId="0" xfId="3" applyNumberFormat="1" applyFont="1" applyFill="1" applyBorder="1" applyAlignment="1">
      <alignment horizontal="center" wrapText="1"/>
    </xf>
    <xf numFmtId="3" fontId="53" fillId="0" borderId="0" xfId="3" applyNumberFormat="1" applyFont="1" applyFill="1" applyBorder="1" applyAlignment="1"/>
    <xf numFmtId="3" fontId="53" fillId="0" borderId="0" xfId="3" applyNumberFormat="1" applyFont="1" applyFill="1" applyBorder="1" applyAlignment="1">
      <alignment horizontal="right" vertical="center"/>
    </xf>
    <xf numFmtId="3" fontId="59" fillId="0" borderId="0" xfId="3" applyNumberFormat="1" applyFont="1" applyFill="1" applyBorder="1" applyAlignment="1">
      <alignment horizontal="right" vertical="center"/>
    </xf>
    <xf numFmtId="3" fontId="53" fillId="0" borderId="0" xfId="5" applyNumberFormat="1" applyFont="1" applyFill="1" applyBorder="1" applyAlignment="1">
      <alignment horizontal="right" vertical="center"/>
    </xf>
    <xf numFmtId="3" fontId="59" fillId="0" borderId="0" xfId="3" applyNumberFormat="1" applyFont="1" applyFill="1" applyAlignment="1">
      <alignment horizontal="right" vertical="center"/>
    </xf>
    <xf numFmtId="0" fontId="77" fillId="0" borderId="0" xfId="95" applyFont="1" applyFill="1"/>
    <xf numFmtId="170" fontId="77" fillId="0" borderId="0" xfId="95" applyNumberFormat="1" applyFont="1" applyFill="1"/>
    <xf numFmtId="167" fontId="77" fillId="0" borderId="0" xfId="95" applyNumberFormat="1" applyFont="1" applyFill="1"/>
    <xf numFmtId="0" fontId="77" fillId="0" borderId="0" xfId="95" applyFont="1" applyFill="1" applyBorder="1"/>
    <xf numFmtId="170" fontId="53" fillId="0" borderId="0" xfId="3" applyNumberFormat="1" applyFont="1" applyFill="1" applyBorder="1" applyAlignment="1">
      <alignment vertical="top" wrapText="1"/>
    </xf>
    <xf numFmtId="170" fontId="93" fillId="0" borderId="0" xfId="95" applyNumberFormat="1" applyFont="1" applyFill="1"/>
    <xf numFmtId="0" fontId="77" fillId="0" borderId="58" xfId="95" applyFont="1" applyFill="1" applyBorder="1"/>
    <xf numFmtId="20" fontId="53" fillId="0" borderId="58" xfId="3" applyNumberFormat="1" applyFont="1" applyFill="1" applyBorder="1" applyAlignment="1">
      <alignment horizontal="right" vertical="center"/>
    </xf>
    <xf numFmtId="167" fontId="68" fillId="0" borderId="58" xfId="3" applyNumberFormat="1" applyFont="1" applyFill="1" applyBorder="1" applyAlignment="1">
      <alignment horizontal="right" vertical="center"/>
    </xf>
    <xf numFmtId="170" fontId="77" fillId="0" borderId="0" xfId="95" applyNumberFormat="1" applyFont="1" applyFill="1" applyBorder="1"/>
    <xf numFmtId="167" fontId="77" fillId="0" borderId="0" xfId="95" applyNumberFormat="1" applyFont="1" applyFill="1" applyBorder="1"/>
    <xf numFmtId="172" fontId="77" fillId="0" borderId="0" xfId="95" applyNumberFormat="1" applyFont="1" applyFill="1"/>
    <xf numFmtId="14" fontId="53" fillId="0" borderId="58" xfId="3" applyNumberFormat="1" applyFont="1" applyFill="1" applyBorder="1" applyAlignment="1">
      <alignment horizontal="center" wrapText="1"/>
    </xf>
    <xf numFmtId="14" fontId="53" fillId="0" borderId="58" xfId="3" applyNumberFormat="1" applyFont="1" applyFill="1" applyBorder="1" applyAlignment="1">
      <alignment horizontal="center" textRotation="90" wrapText="1"/>
    </xf>
    <xf numFmtId="14" fontId="77" fillId="0" borderId="0" xfId="95" applyNumberFormat="1" applyFont="1" applyFill="1" applyBorder="1" applyAlignment="1">
      <alignment wrapText="1"/>
    </xf>
    <xf numFmtId="0" fontId="53" fillId="0" borderId="0" xfId="3" applyFont="1" applyFill="1" applyBorder="1" applyAlignment="1"/>
    <xf numFmtId="0" fontId="77" fillId="0" borderId="55" xfId="95" applyFont="1" applyFill="1" applyBorder="1"/>
    <xf numFmtId="0" fontId="87" fillId="0" borderId="0" xfId="95" applyFont="1" applyFill="1" applyBorder="1" applyAlignment="1">
      <alignment horizontal="center"/>
    </xf>
    <xf numFmtId="14" fontId="59" fillId="0" borderId="0" xfId="3" applyNumberFormat="1" applyFont="1" applyFill="1" applyBorder="1" applyAlignment="1">
      <alignment horizontal="center" vertical="center" textRotation="90" wrapText="1"/>
    </xf>
    <xf numFmtId="0" fontId="53" fillId="0" borderId="0" xfId="3" applyFont="1" applyFill="1" applyBorder="1" applyAlignment="1">
      <alignment horizontal="center" textRotation="90" wrapText="1"/>
    </xf>
    <xf numFmtId="0" fontId="57" fillId="0" borderId="0" xfId="95" applyFont="1" applyFill="1"/>
    <xf numFmtId="14" fontId="57" fillId="0" borderId="0" xfId="95" applyNumberFormat="1" applyFont="1" applyFill="1" applyBorder="1" applyAlignment="1">
      <alignment wrapText="1"/>
    </xf>
    <xf numFmtId="14" fontId="57" fillId="0" borderId="0" xfId="95" applyNumberFormat="1" applyFont="1" applyFill="1"/>
    <xf numFmtId="0" fontId="92" fillId="0" borderId="0" xfId="95" applyFont="1" applyFill="1" applyBorder="1" applyAlignment="1">
      <alignment vertical="center"/>
    </xf>
    <xf numFmtId="172" fontId="57" fillId="0" borderId="0" xfId="95" applyNumberFormat="1" applyFont="1" applyFill="1"/>
    <xf numFmtId="167" fontId="57" fillId="0" borderId="0" xfId="95" applyNumberFormat="1" applyFont="1" applyFill="1"/>
    <xf numFmtId="170" fontId="57" fillId="0" borderId="0" xfId="95" applyNumberFormat="1" applyFont="1" applyFill="1"/>
    <xf numFmtId="20" fontId="57" fillId="0" borderId="0" xfId="95" applyNumberFormat="1" applyFont="1" applyFill="1"/>
    <xf numFmtId="171" fontId="77" fillId="0" borderId="0" xfId="95" applyNumberFormat="1" applyFont="1" applyFill="1" applyBorder="1"/>
    <xf numFmtId="171" fontId="77" fillId="0" borderId="0" xfId="95" applyNumberFormat="1" applyFont="1" applyFill="1"/>
    <xf numFmtId="0" fontId="57" fillId="0" borderId="0" xfId="95" applyFont="1" applyFill="1" applyBorder="1"/>
    <xf numFmtId="0" fontId="57" fillId="0" borderId="0" xfId="95" applyFont="1" applyFill="1" applyBorder="1" applyAlignment="1">
      <alignment vertical="center"/>
    </xf>
    <xf numFmtId="164" fontId="57" fillId="0" borderId="0" xfId="1" applyNumberFormat="1" applyFont="1" applyFill="1"/>
    <xf numFmtId="164" fontId="57" fillId="0" borderId="0" xfId="95" applyNumberFormat="1" applyFont="1" applyFill="1"/>
    <xf numFmtId="0" fontId="53" fillId="0" borderId="0" xfId="95" applyFont="1" applyFill="1" applyBorder="1"/>
    <xf numFmtId="0" fontId="53" fillId="0" borderId="0" xfId="95" applyFont="1" applyFill="1"/>
    <xf numFmtId="0" fontId="53" fillId="0" borderId="58" xfId="3" applyFont="1" applyFill="1" applyBorder="1"/>
    <xf numFmtId="0" fontId="57" fillId="0" borderId="58" xfId="3" applyFont="1" applyFill="1" applyBorder="1" applyAlignment="1">
      <alignment horizontal="center"/>
    </xf>
    <xf numFmtId="170" fontId="68" fillId="0" borderId="58" xfId="3" applyNumberFormat="1" applyFont="1" applyFill="1" applyBorder="1" applyAlignment="1">
      <alignment horizontal="right"/>
    </xf>
    <xf numFmtId="170" fontId="62" fillId="0" borderId="58" xfId="3" applyNumberFormat="1" applyFont="1" applyFill="1" applyBorder="1"/>
    <xf numFmtId="3" fontId="57" fillId="0" borderId="0" xfId="3" applyNumberFormat="1" applyFont="1" applyFill="1" applyBorder="1" applyAlignment="1">
      <alignment horizontal="right"/>
    </xf>
    <xf numFmtId="3" fontId="53" fillId="0" borderId="68" xfId="3" applyNumberFormat="1" applyFont="1" applyFill="1" applyBorder="1" applyAlignment="1">
      <alignment horizontal="right" vertical="center"/>
    </xf>
    <xf numFmtId="170" fontId="53" fillId="0" borderId="68" xfId="3" applyNumberFormat="1" applyFont="1" applyFill="1" applyBorder="1" applyAlignment="1">
      <alignment horizontal="right"/>
    </xf>
    <xf numFmtId="170" fontId="53" fillId="0" borderId="68" xfId="3" applyNumberFormat="1" applyFont="1" applyFill="1" applyBorder="1"/>
    <xf numFmtId="166" fontId="53" fillId="0" borderId="68" xfId="3" applyNumberFormat="1" applyFont="1" applyFill="1" applyBorder="1" applyAlignment="1">
      <alignment horizontal="center"/>
    </xf>
    <xf numFmtId="164" fontId="53" fillId="0" borderId="68" xfId="1" applyNumberFormat="1" applyFont="1" applyFill="1" applyBorder="1" applyAlignment="1">
      <alignment horizontal="center"/>
    </xf>
    <xf numFmtId="0" fontId="57" fillId="0" borderId="0" xfId="3" applyFont="1" applyFill="1" applyBorder="1" applyAlignment="1"/>
    <xf numFmtId="3" fontId="57" fillId="0" borderId="0" xfId="3" applyNumberFormat="1" applyFont="1" applyFill="1" applyBorder="1" applyAlignment="1"/>
    <xf numFmtId="3" fontId="53" fillId="0" borderId="65" xfId="3" applyNumberFormat="1" applyFont="1" applyFill="1" applyBorder="1" applyAlignment="1">
      <alignment horizontal="right" vertical="center"/>
    </xf>
    <xf numFmtId="170" fontId="53" fillId="0" borderId="65" xfId="3" applyNumberFormat="1" applyFont="1" applyFill="1" applyBorder="1" applyAlignment="1">
      <alignment horizontal="right"/>
    </xf>
    <xf numFmtId="170" fontId="53" fillId="0" borderId="65" xfId="3" applyNumberFormat="1" applyFont="1" applyFill="1" applyBorder="1"/>
    <xf numFmtId="166" fontId="53" fillId="0" borderId="65" xfId="3" applyNumberFormat="1" applyFont="1" applyFill="1" applyBorder="1" applyAlignment="1">
      <alignment horizontal="center"/>
    </xf>
    <xf numFmtId="164" fontId="53" fillId="0" borderId="65" xfId="1" applyNumberFormat="1" applyFont="1" applyFill="1" applyBorder="1" applyAlignment="1">
      <alignment horizontal="center"/>
    </xf>
    <xf numFmtId="170" fontId="53" fillId="0" borderId="65" xfId="3" applyNumberFormat="1" applyFont="1" applyFill="1" applyBorder="1" applyAlignment="1">
      <alignment horizontal="right" vertical="center"/>
    </xf>
    <xf numFmtId="167" fontId="53" fillId="0" borderId="65" xfId="3" applyNumberFormat="1" applyFont="1" applyFill="1" applyBorder="1" applyAlignment="1">
      <alignment horizontal="center" vertical="center"/>
    </xf>
    <xf numFmtId="0" fontId="93" fillId="0" borderId="0" xfId="3" applyFont="1" applyFill="1" applyBorder="1"/>
    <xf numFmtId="167" fontId="57" fillId="0" borderId="0" xfId="3" applyNumberFormat="1" applyFont="1" applyFill="1" applyBorder="1"/>
    <xf numFmtId="1" fontId="57" fillId="0" borderId="0" xfId="3" applyNumberFormat="1" applyFont="1" applyFill="1" applyBorder="1" applyAlignment="1">
      <alignment horizontal="right" wrapText="1"/>
    </xf>
    <xf numFmtId="167" fontId="53" fillId="0" borderId="68" xfId="3" applyNumberFormat="1" applyFont="1" applyFill="1" applyBorder="1" applyAlignment="1">
      <alignment horizontal="center"/>
    </xf>
    <xf numFmtId="3" fontId="53" fillId="0" borderId="62" xfId="3" applyNumberFormat="1" applyFont="1" applyFill="1" applyBorder="1" applyAlignment="1">
      <alignment horizontal="right" vertical="center"/>
    </xf>
    <xf numFmtId="170" fontId="53" fillId="0" borderId="62" xfId="3" applyNumberFormat="1" applyFont="1" applyFill="1" applyBorder="1" applyAlignment="1">
      <alignment horizontal="right"/>
    </xf>
    <xf numFmtId="170" fontId="53" fillId="0" borderId="62" xfId="3" applyNumberFormat="1" applyFont="1" applyFill="1" applyBorder="1"/>
    <xf numFmtId="167" fontId="53" fillId="0" borderId="62" xfId="3" applyNumberFormat="1" applyFont="1" applyFill="1" applyBorder="1" applyAlignment="1">
      <alignment horizontal="center"/>
    </xf>
    <xf numFmtId="164" fontId="53" fillId="0" borderId="62" xfId="1" applyNumberFormat="1" applyFont="1" applyFill="1" applyBorder="1" applyAlignment="1">
      <alignment horizontal="center"/>
    </xf>
    <xf numFmtId="167" fontId="53" fillId="0" borderId="65" xfId="3" applyNumberFormat="1" applyFont="1" applyFill="1" applyBorder="1" applyAlignment="1">
      <alignment horizontal="center"/>
    </xf>
    <xf numFmtId="1" fontId="57" fillId="0" borderId="0" xfId="1" applyNumberFormat="1" applyFont="1" applyFill="1" applyBorder="1"/>
    <xf numFmtId="1" fontId="53" fillId="0" borderId="0" xfId="1" applyNumberFormat="1" applyFont="1" applyFill="1" applyBorder="1"/>
    <xf numFmtId="170" fontId="53" fillId="0" borderId="0" xfId="3" applyNumberFormat="1" applyFont="1" applyFill="1" applyBorder="1"/>
    <xf numFmtId="0" fontId="59" fillId="0" borderId="0" xfId="3" applyFont="1" applyFill="1" applyBorder="1" applyAlignment="1">
      <alignment horizontal="center" vertical="center" wrapText="1"/>
    </xf>
    <xf numFmtId="0" fontId="53" fillId="0" borderId="0" xfId="3" applyFont="1" applyFill="1" applyBorder="1" applyAlignment="1">
      <alignment horizontal="center" wrapText="1"/>
    </xf>
    <xf numFmtId="1" fontId="57" fillId="0" borderId="0" xfId="3" applyNumberFormat="1" applyFont="1" applyFill="1" applyBorder="1" applyAlignment="1">
      <alignment horizontal="right"/>
    </xf>
    <xf numFmtId="0" fontId="85" fillId="0" borderId="55" xfId="3" applyFont="1" applyFill="1" applyBorder="1" applyAlignment="1">
      <alignment horizontal="left" vertical="center"/>
    </xf>
    <xf numFmtId="0" fontId="53" fillId="0" borderId="55" xfId="3" applyFont="1" applyFill="1" applyBorder="1" applyAlignment="1">
      <alignment horizontal="center" vertical="center" wrapText="1"/>
    </xf>
    <xf numFmtId="0" fontId="53" fillId="0" borderId="58" xfId="3" applyFont="1" applyFill="1" applyBorder="1" applyAlignment="1">
      <alignment horizontal="center"/>
    </xf>
    <xf numFmtId="3" fontId="53" fillId="0" borderId="58" xfId="3" applyNumberFormat="1" applyFont="1" applyFill="1" applyBorder="1" applyAlignment="1">
      <alignment horizontal="right"/>
    </xf>
    <xf numFmtId="3" fontId="53" fillId="0" borderId="58" xfId="3" applyNumberFormat="1" applyFont="1" applyFill="1" applyBorder="1"/>
    <xf numFmtId="164" fontId="53" fillId="0" borderId="58" xfId="3" applyNumberFormat="1" applyFont="1" applyFill="1" applyBorder="1" applyAlignment="1">
      <alignment horizontal="center"/>
    </xf>
    <xf numFmtId="3" fontId="53" fillId="0" borderId="68" xfId="3" applyNumberFormat="1" applyFont="1" applyFill="1" applyBorder="1" applyAlignment="1">
      <alignment horizontal="right"/>
    </xf>
    <xf numFmtId="3" fontId="53" fillId="0" borderId="68" xfId="3" applyNumberFormat="1" applyFont="1" applyFill="1" applyBorder="1"/>
    <xf numFmtId="164" fontId="53" fillId="0" borderId="68" xfId="3" applyNumberFormat="1" applyFont="1" applyFill="1" applyBorder="1" applyAlignment="1">
      <alignment horizontal="center"/>
    </xf>
    <xf numFmtId="3" fontId="53" fillId="0" borderId="65" xfId="3" applyNumberFormat="1" applyFont="1" applyFill="1" applyBorder="1" applyAlignment="1">
      <alignment horizontal="right"/>
    </xf>
    <xf numFmtId="3" fontId="53" fillId="0" borderId="65" xfId="3" applyNumberFormat="1" applyFont="1" applyFill="1" applyBorder="1"/>
    <xf numFmtId="164" fontId="53" fillId="0" borderId="65" xfId="3" applyNumberFormat="1" applyFont="1" applyFill="1" applyBorder="1" applyAlignment="1">
      <alignment horizontal="center"/>
    </xf>
    <xf numFmtId="3" fontId="53" fillId="0" borderId="62" xfId="3" applyNumberFormat="1" applyFont="1" applyFill="1" applyBorder="1" applyAlignment="1">
      <alignment horizontal="right"/>
    </xf>
    <xf numFmtId="3" fontId="53" fillId="0" borderId="62" xfId="3" applyNumberFormat="1" applyFont="1" applyFill="1" applyBorder="1"/>
    <xf numFmtId="164" fontId="53" fillId="0" borderId="62" xfId="3" applyNumberFormat="1" applyFont="1" applyFill="1" applyBorder="1" applyAlignment="1">
      <alignment horizontal="center"/>
    </xf>
    <xf numFmtId="3" fontId="68" fillId="0" borderId="58" xfId="3" applyNumberFormat="1" applyFont="1" applyFill="1" applyBorder="1" applyAlignment="1">
      <alignment horizontal="right"/>
    </xf>
    <xf numFmtId="3" fontId="62" fillId="0" borderId="58" xfId="3" applyNumberFormat="1" applyFont="1" applyFill="1" applyBorder="1"/>
    <xf numFmtId="0" fontId="53" fillId="0" borderId="58" xfId="3" applyFont="1" applyFill="1" applyBorder="1" applyAlignment="1">
      <alignment horizontal="left"/>
    </xf>
    <xf numFmtId="0" fontId="57" fillId="0" borderId="58" xfId="3" applyFont="1" applyFill="1" applyBorder="1" applyAlignment="1">
      <alignment horizontal="right"/>
    </xf>
    <xf numFmtId="167" fontId="55" fillId="0" borderId="58" xfId="3" applyNumberFormat="1" applyFont="1" applyFill="1" applyBorder="1" applyAlignment="1">
      <alignment horizontal="right"/>
    </xf>
    <xf numFmtId="167" fontId="97" fillId="0" borderId="58" xfId="3" applyNumberFormat="1" applyFont="1" applyFill="1" applyBorder="1"/>
    <xf numFmtId="2" fontId="53" fillId="0" borderId="0" xfId="3" applyNumberFormat="1" applyFont="1" applyFill="1" applyBorder="1"/>
    <xf numFmtId="3" fontId="75" fillId="0" borderId="0" xfId="3" applyNumberFormat="1" applyFont="1" applyFill="1" applyBorder="1"/>
    <xf numFmtId="3" fontId="66" fillId="0" borderId="0" xfId="3" applyNumberFormat="1" applyFont="1" applyFill="1" applyBorder="1" applyAlignment="1">
      <alignment horizontal="right" vertical="center"/>
    </xf>
    <xf numFmtId="3" fontId="69" fillId="0" borderId="0" xfId="0" applyNumberFormat="1" applyFont="1" applyFill="1" applyBorder="1" applyAlignment="1">
      <alignment horizontal="right" vertical="center"/>
    </xf>
    <xf numFmtId="4" fontId="96" fillId="0" borderId="0" xfId="0" applyNumberFormat="1" applyFont="1" applyFill="1" applyAlignment="1">
      <alignment horizontal="right" vertical="center"/>
    </xf>
    <xf numFmtId="164" fontId="57" fillId="0" borderId="58" xfId="3" applyNumberFormat="1" applyFont="1" applyFill="1" applyBorder="1" applyAlignment="1">
      <alignment horizontal="right"/>
    </xf>
    <xf numFmtId="3" fontId="53" fillId="0" borderId="109" xfId="3" applyNumberFormat="1" applyFont="1" applyFill="1" applyBorder="1" applyAlignment="1">
      <alignment horizontal="right" vertical="center"/>
    </xf>
    <xf numFmtId="3" fontId="53" fillId="0" borderId="70" xfId="3" applyNumberFormat="1" applyFont="1" applyFill="1" applyBorder="1" applyAlignment="1">
      <alignment horizontal="right" vertical="center"/>
    </xf>
    <xf numFmtId="3" fontId="53" fillId="0" borderId="111" xfId="3" applyNumberFormat="1" applyFont="1" applyFill="1" applyBorder="1" applyAlignment="1">
      <alignment horizontal="right" vertical="center"/>
    </xf>
    <xf numFmtId="3" fontId="53" fillId="0" borderId="110" xfId="3" applyNumberFormat="1" applyFont="1" applyFill="1" applyBorder="1" applyAlignment="1">
      <alignment horizontal="right" vertical="center"/>
    </xf>
    <xf numFmtId="3" fontId="53" fillId="0" borderId="58" xfId="3" applyNumberFormat="1" applyFont="1" applyFill="1" applyBorder="1" applyAlignment="1">
      <alignment horizontal="right" vertical="center"/>
    </xf>
    <xf numFmtId="3" fontId="53" fillId="0" borderId="58" xfId="3" applyNumberFormat="1" applyFont="1" applyFill="1" applyBorder="1" applyAlignment="1">
      <alignment vertical="center"/>
    </xf>
    <xf numFmtId="0" fontId="66" fillId="0" borderId="58" xfId="3" applyFont="1" applyFill="1" applyBorder="1"/>
    <xf numFmtId="0" fontId="76" fillId="0" borderId="58" xfId="3" applyFont="1" applyFill="1" applyBorder="1"/>
    <xf numFmtId="3" fontId="53" fillId="0" borderId="0" xfId="3" applyNumberFormat="1" applyFont="1" applyFill="1" applyBorder="1" applyAlignment="1">
      <alignment vertical="center"/>
    </xf>
    <xf numFmtId="3" fontId="66" fillId="0" borderId="107" xfId="3" applyNumberFormat="1" applyFont="1" applyFill="1" applyBorder="1" applyAlignment="1">
      <alignment vertical="center"/>
    </xf>
    <xf numFmtId="3" fontId="53" fillId="0" borderId="69" xfId="3" applyNumberFormat="1" applyFont="1" applyFill="1" applyBorder="1" applyAlignment="1">
      <alignment vertical="center"/>
    </xf>
    <xf numFmtId="3" fontId="76" fillId="0" borderId="0" xfId="3" applyNumberFormat="1" applyFont="1" applyFill="1" applyBorder="1" applyAlignment="1">
      <alignment vertical="center"/>
    </xf>
    <xf numFmtId="3" fontId="66" fillId="0" borderId="109" xfId="3" applyNumberFormat="1" applyFont="1" applyFill="1" applyBorder="1" applyAlignment="1">
      <alignment vertical="center"/>
    </xf>
    <xf numFmtId="3" fontId="53" fillId="0" borderId="55" xfId="3" applyNumberFormat="1" applyFont="1" applyFill="1" applyBorder="1" applyAlignment="1">
      <alignment horizontal="right" vertical="center"/>
    </xf>
    <xf numFmtId="3" fontId="53" fillId="0" borderId="55" xfId="3" applyNumberFormat="1" applyFont="1" applyFill="1" applyBorder="1" applyAlignment="1">
      <alignment vertical="center"/>
    </xf>
    <xf numFmtId="3" fontId="66" fillId="0" borderId="85" xfId="3" applyNumberFormat="1" applyFont="1" applyFill="1" applyBorder="1" applyAlignment="1">
      <alignment vertical="center"/>
    </xf>
    <xf numFmtId="3" fontId="53" fillId="0" borderId="67" xfId="3" applyNumberFormat="1" applyFont="1" applyFill="1" applyBorder="1" applyAlignment="1">
      <alignment vertical="center"/>
    </xf>
    <xf numFmtId="3" fontId="76" fillId="0" borderId="70" xfId="3" applyNumberFormat="1" applyFont="1" applyFill="1" applyBorder="1" applyAlignment="1">
      <alignment vertical="center"/>
    </xf>
    <xf numFmtId="3" fontId="66" fillId="0" borderId="111" xfId="3" applyNumberFormat="1" applyFont="1" applyFill="1" applyBorder="1" applyAlignment="1">
      <alignment vertical="center"/>
    </xf>
    <xf numFmtId="4" fontId="53" fillId="0" borderId="0" xfId="3" applyNumberFormat="1" applyFont="1" applyFill="1" applyBorder="1"/>
    <xf numFmtId="167" fontId="66" fillId="0" borderId="0" xfId="3" applyNumberFormat="1" applyFont="1" applyFill="1" applyBorder="1"/>
    <xf numFmtId="1" fontId="53" fillId="0" borderId="0" xfId="3" applyNumberFormat="1" applyFont="1" applyFill="1" applyBorder="1" applyAlignment="1"/>
    <xf numFmtId="3" fontId="53" fillId="0" borderId="0" xfId="3" applyNumberFormat="1" applyFont="1" applyFill="1" applyBorder="1" applyAlignment="1">
      <alignment horizontal="right"/>
    </xf>
    <xf numFmtId="3" fontId="53" fillId="0" borderId="0" xfId="1" applyNumberFormat="1" applyFont="1" applyFill="1" applyBorder="1"/>
    <xf numFmtId="177" fontId="53" fillId="0" borderId="0" xfId="3" applyNumberFormat="1" applyFont="1" applyFill="1" applyBorder="1"/>
    <xf numFmtId="3" fontId="66" fillId="0" borderId="3" xfId="3" applyNumberFormat="1" applyFont="1" applyFill="1" applyBorder="1" applyAlignment="1">
      <alignment vertical="center"/>
    </xf>
    <xf numFmtId="3" fontId="53" fillId="0" borderId="63" xfId="3" applyNumberFormat="1" applyFont="1" applyFill="1" applyBorder="1" applyAlignment="1">
      <alignment vertical="center"/>
    </xf>
    <xf numFmtId="3" fontId="66" fillId="0" borderId="110" xfId="3" applyNumberFormat="1" applyFont="1" applyFill="1" applyBorder="1" applyAlignment="1">
      <alignment vertical="center"/>
    </xf>
    <xf numFmtId="170" fontId="53" fillId="0" borderId="0" xfId="3" applyNumberFormat="1" applyFont="1" applyFill="1" applyBorder="1" applyAlignment="1">
      <alignment horizontal="right"/>
    </xf>
    <xf numFmtId="3" fontId="66" fillId="0" borderId="107" xfId="3" applyNumberFormat="1" applyFont="1" applyFill="1" applyBorder="1" applyAlignment="1">
      <alignment horizontal="right" vertical="center"/>
    </xf>
    <xf numFmtId="3" fontId="76" fillId="0" borderId="0" xfId="3" applyNumberFormat="1" applyFont="1" applyFill="1" applyBorder="1" applyAlignment="1">
      <alignment horizontal="right" vertical="center"/>
    </xf>
    <xf numFmtId="3" fontId="66" fillId="0" borderId="109" xfId="3" applyNumberFormat="1" applyFont="1" applyFill="1" applyBorder="1" applyAlignment="1">
      <alignment horizontal="right" vertical="center"/>
    </xf>
    <xf numFmtId="3" fontId="66" fillId="0" borderId="3" xfId="3" applyNumberFormat="1" applyFont="1" applyFill="1" applyBorder="1" applyAlignment="1">
      <alignment horizontal="right" vertical="center"/>
    </xf>
    <xf numFmtId="3" fontId="66" fillId="0" borderId="110" xfId="3" applyNumberFormat="1" applyFont="1" applyFill="1" applyBorder="1" applyAlignment="1">
      <alignment horizontal="right" vertical="center"/>
    </xf>
    <xf numFmtId="4" fontId="57" fillId="0" borderId="0" xfId="3" applyNumberFormat="1" applyFont="1" applyFill="1" applyBorder="1"/>
    <xf numFmtId="3" fontId="66" fillId="0" borderId="85" xfId="3" applyNumberFormat="1" applyFont="1" applyFill="1" applyBorder="1" applyAlignment="1">
      <alignment horizontal="right" vertical="center"/>
    </xf>
    <xf numFmtId="3" fontId="76" fillId="0" borderId="70" xfId="3" applyNumberFormat="1" applyFont="1" applyFill="1" applyBorder="1" applyAlignment="1">
      <alignment horizontal="right" vertical="center"/>
    </xf>
    <xf numFmtId="3" fontId="66" fillId="0" borderId="111" xfId="3" applyNumberFormat="1" applyFont="1" applyFill="1" applyBorder="1" applyAlignment="1">
      <alignment horizontal="right" vertical="center"/>
    </xf>
    <xf numFmtId="0" fontId="53" fillId="0" borderId="84" xfId="0" applyFont="1" applyFill="1" applyBorder="1" applyAlignment="1">
      <alignment horizontal="right"/>
    </xf>
    <xf numFmtId="3" fontId="53" fillId="0" borderId="84" xfId="0" applyNumberFormat="1" applyFont="1" applyFill="1" applyBorder="1" applyAlignment="1">
      <alignment horizontal="right" vertical="center"/>
    </xf>
    <xf numFmtId="3" fontId="53" fillId="0" borderId="84" xfId="1" applyNumberFormat="1" applyFont="1" applyFill="1" applyBorder="1" applyAlignment="1">
      <alignment horizontal="right" vertical="center" wrapText="1"/>
    </xf>
    <xf numFmtId="3" fontId="53" fillId="0" borderId="57" xfId="1" applyNumberFormat="1" applyFont="1" applyFill="1" applyBorder="1" applyAlignment="1">
      <alignment horizontal="right" vertical="center" wrapText="1"/>
    </xf>
    <xf numFmtId="3" fontId="53" fillId="0" borderId="108" xfId="1" applyNumberFormat="1" applyFont="1" applyFill="1" applyBorder="1" applyAlignment="1">
      <alignment horizontal="right" vertical="center" wrapText="1"/>
    </xf>
    <xf numFmtId="3" fontId="59" fillId="0" borderId="0" xfId="0" applyNumberFormat="1" applyFont="1" applyFill="1"/>
    <xf numFmtId="0" fontId="59" fillId="0" borderId="0" xfId="0" applyFont="1" applyFill="1"/>
    <xf numFmtId="1" fontId="53" fillId="0" borderId="0" xfId="0" applyNumberFormat="1" applyFont="1" applyFill="1" applyAlignment="1">
      <alignment vertical="center" wrapText="1"/>
    </xf>
    <xf numFmtId="164" fontId="59" fillId="0" borderId="0" xfId="0" applyNumberFormat="1" applyFont="1" applyFill="1"/>
    <xf numFmtId="0" fontId="53" fillId="0" borderId="0" xfId="0" applyFont="1" applyFill="1" applyBorder="1" applyAlignment="1">
      <alignment vertical="center" wrapText="1"/>
    </xf>
    <xf numFmtId="1" fontId="53" fillId="0" borderId="68" xfId="0" applyNumberFormat="1" applyFont="1" applyFill="1" applyBorder="1" applyAlignment="1">
      <alignment horizontal="right" vertical="center" wrapText="1"/>
    </xf>
    <xf numFmtId="3" fontId="53" fillId="0" borderId="68" xfId="0" applyNumberFormat="1" applyFont="1" applyFill="1" applyBorder="1" applyAlignment="1">
      <alignment horizontal="right" vertical="center" wrapText="1"/>
    </xf>
    <xf numFmtId="3" fontId="53" fillId="0" borderId="0" xfId="0" applyNumberFormat="1" applyFont="1" applyFill="1" applyBorder="1" applyAlignment="1">
      <alignment horizontal="right" vertical="center" wrapText="1"/>
    </xf>
    <xf numFmtId="3" fontId="53" fillId="0" borderId="109" xfId="0" applyNumberFormat="1" applyFont="1" applyFill="1" applyBorder="1" applyAlignment="1">
      <alignment horizontal="right" vertical="center" wrapText="1"/>
    </xf>
    <xf numFmtId="1" fontId="53" fillId="0" borderId="65" xfId="0" applyNumberFormat="1" applyFont="1" applyFill="1" applyBorder="1" applyAlignment="1">
      <alignment horizontal="right" vertical="center" wrapText="1"/>
    </xf>
    <xf numFmtId="3" fontId="53" fillId="0" borderId="65" xfId="0" applyNumberFormat="1" applyFont="1" applyFill="1" applyBorder="1" applyAlignment="1">
      <alignment horizontal="right" vertical="center" wrapText="1"/>
    </xf>
    <xf numFmtId="3" fontId="53" fillId="0" borderId="70" xfId="0" applyNumberFormat="1" applyFont="1" applyFill="1" applyBorder="1" applyAlignment="1">
      <alignment horizontal="right" vertical="center" wrapText="1"/>
    </xf>
    <xf numFmtId="3" fontId="53" fillId="0" borderId="111" xfId="0" applyNumberFormat="1" applyFont="1" applyFill="1" applyBorder="1" applyAlignment="1">
      <alignment horizontal="right" vertical="center" wrapText="1"/>
    </xf>
    <xf numFmtId="3" fontId="53" fillId="0" borderId="84" xfId="1" applyNumberFormat="1" applyFont="1" applyFill="1" applyBorder="1" applyAlignment="1">
      <alignment vertical="center" wrapText="1"/>
    </xf>
    <xf numFmtId="3" fontId="53" fillId="0" borderId="57" xfId="1" applyNumberFormat="1" applyFont="1" applyFill="1" applyBorder="1" applyAlignment="1">
      <alignment vertical="center" wrapText="1"/>
    </xf>
    <xf numFmtId="3" fontId="53" fillId="0" borderId="108" xfId="1" applyNumberFormat="1" applyFont="1" applyFill="1" applyBorder="1" applyAlignment="1">
      <alignment vertical="center" wrapText="1"/>
    </xf>
    <xf numFmtId="4" fontId="59" fillId="0" borderId="0" xfId="0" applyNumberFormat="1" applyFont="1" applyFill="1"/>
    <xf numFmtId="1" fontId="53" fillId="0" borderId="0" xfId="0" applyNumberFormat="1" applyFont="1" applyFill="1" applyAlignment="1">
      <alignment horizontal="left" vertical="center" wrapText="1"/>
    </xf>
    <xf numFmtId="167" fontId="59" fillId="0" borderId="0" xfId="0" applyNumberFormat="1" applyFont="1" applyFill="1"/>
    <xf numFmtId="1" fontId="59" fillId="0" borderId="0" xfId="0" applyNumberFormat="1" applyFont="1" applyFill="1"/>
    <xf numFmtId="1" fontId="53" fillId="0" borderId="55" xfId="0" applyNumberFormat="1" applyFont="1" applyFill="1" applyBorder="1" applyAlignment="1">
      <alignment vertical="center" wrapText="1"/>
    </xf>
    <xf numFmtId="3" fontId="53" fillId="0" borderId="65" xfId="0" applyNumberFormat="1" applyFont="1" applyFill="1" applyBorder="1" applyAlignment="1">
      <alignment vertical="center" wrapText="1"/>
    </xf>
    <xf numFmtId="3" fontId="53" fillId="0" borderId="70" xfId="0" applyNumberFormat="1" applyFont="1" applyFill="1" applyBorder="1" applyAlignment="1">
      <alignment vertical="center" wrapText="1"/>
    </xf>
    <xf numFmtId="3" fontId="53" fillId="0" borderId="111" xfId="0" applyNumberFormat="1" applyFont="1" applyFill="1" applyBorder="1" applyAlignment="1">
      <alignment vertical="center" wrapText="1"/>
    </xf>
    <xf numFmtId="0" fontId="80" fillId="0" borderId="55" xfId="0" applyFont="1" applyFill="1" applyBorder="1" applyAlignment="1">
      <alignment horizontal="left" vertical="center" wrapText="1"/>
    </xf>
    <xf numFmtId="0" fontId="53" fillId="0" borderId="70" xfId="0" applyFont="1" applyFill="1" applyBorder="1" applyAlignment="1">
      <alignment vertical="center"/>
    </xf>
    <xf numFmtId="0" fontId="53" fillId="0" borderId="55" xfId="0" applyFont="1" applyFill="1" applyBorder="1" applyAlignment="1">
      <alignment vertical="center"/>
    </xf>
    <xf numFmtId="0" fontId="53" fillId="0" borderId="67" xfId="0" applyFont="1" applyFill="1" applyBorder="1" applyAlignment="1">
      <alignment horizontal="right" vertical="center"/>
    </xf>
    <xf numFmtId="3" fontId="53" fillId="0" borderId="65" xfId="0" applyNumberFormat="1" applyFont="1" applyFill="1" applyBorder="1" applyAlignment="1">
      <alignment horizontal="right" vertical="center"/>
    </xf>
    <xf numFmtId="3" fontId="53" fillId="0" borderId="70" xfId="0" applyNumberFormat="1" applyFont="1" applyFill="1" applyBorder="1" applyAlignment="1">
      <alignment horizontal="right" vertical="center"/>
    </xf>
    <xf numFmtId="3" fontId="53" fillId="0" borderId="67" xfId="0" applyNumberFormat="1" applyFont="1" applyFill="1" applyBorder="1" applyAlignment="1">
      <alignment horizontal="right" vertical="center"/>
    </xf>
    <xf numFmtId="0" fontId="53" fillId="0" borderId="64" xfId="0" applyFont="1" applyFill="1" applyBorder="1" applyAlignment="1">
      <alignment vertical="center" wrapText="1"/>
    </xf>
    <xf numFmtId="3" fontId="76" fillId="0" borderId="55" xfId="0" applyNumberFormat="1" applyFont="1" applyFill="1" applyBorder="1" applyAlignment="1">
      <alignment vertical="center" wrapText="1"/>
    </xf>
    <xf numFmtId="3" fontId="76" fillId="0" borderId="67" xfId="0" applyNumberFormat="1" applyFont="1" applyFill="1" applyBorder="1" applyAlignment="1">
      <alignment vertical="center"/>
    </xf>
    <xf numFmtId="3" fontId="76" fillId="0" borderId="65" xfId="0" applyNumberFormat="1" applyFont="1" applyFill="1" applyBorder="1" applyAlignment="1">
      <alignment horizontal="right" vertical="center"/>
    </xf>
    <xf numFmtId="0" fontId="53" fillId="0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right" vertical="center"/>
    </xf>
    <xf numFmtId="3" fontId="53" fillId="0" borderId="0" xfId="0" applyNumberFormat="1" applyFont="1" applyFill="1" applyBorder="1" applyAlignment="1">
      <alignment horizontal="right" vertical="center"/>
    </xf>
    <xf numFmtId="0" fontId="105" fillId="0" borderId="0" xfId="0" applyFont="1" applyFill="1" applyBorder="1" applyAlignment="1">
      <alignment vertical="center" wrapText="1"/>
    </xf>
    <xf numFmtId="3" fontId="102" fillId="0" borderId="0" xfId="0" applyNumberFormat="1" applyFont="1" applyFill="1" applyBorder="1" applyAlignment="1">
      <alignment vertical="center" wrapText="1"/>
    </xf>
    <xf numFmtId="3" fontId="102" fillId="0" borderId="0" xfId="0" applyNumberFormat="1" applyFont="1" applyFill="1" applyBorder="1" applyAlignment="1">
      <alignment vertical="center"/>
    </xf>
    <xf numFmtId="0" fontId="106" fillId="0" borderId="0" xfId="0" applyFont="1" applyFill="1" applyAlignment="1">
      <alignment vertical="center"/>
    </xf>
    <xf numFmtId="0" fontId="107" fillId="0" borderId="0" xfId="0" applyFont="1" applyFill="1"/>
    <xf numFmtId="0" fontId="53" fillId="0" borderId="116" xfId="0" applyFont="1" applyFill="1" applyBorder="1" applyAlignment="1">
      <alignment vertical="center"/>
    </xf>
    <xf numFmtId="0" fontId="59" fillId="0" borderId="70" xfId="0" applyFont="1" applyFill="1" applyBorder="1" applyAlignment="1">
      <alignment vertical="center"/>
    </xf>
    <xf numFmtId="1" fontId="59" fillId="0" borderId="55" xfId="0" applyNumberFormat="1" applyFont="1" applyFill="1" applyBorder="1" applyAlignment="1">
      <alignment vertical="center" wrapText="1"/>
    </xf>
    <xf numFmtId="0" fontId="59" fillId="0" borderId="67" xfId="0" applyFont="1" applyFill="1" applyBorder="1" applyAlignment="1">
      <alignment vertical="center"/>
    </xf>
    <xf numFmtId="0" fontId="59" fillId="0" borderId="65" xfId="0" applyFont="1" applyFill="1" applyBorder="1" applyAlignment="1">
      <alignment vertical="center"/>
    </xf>
    <xf numFmtId="0" fontId="59" fillId="0" borderId="64" xfId="0" applyFont="1" applyFill="1" applyBorder="1" applyAlignment="1">
      <alignment horizontal="right" vertical="center"/>
    </xf>
    <xf numFmtId="3" fontId="76" fillId="0" borderId="55" xfId="0" applyNumberFormat="1" applyFont="1" applyFill="1" applyBorder="1" applyAlignment="1">
      <alignment vertical="center"/>
    </xf>
    <xf numFmtId="0" fontId="104" fillId="0" borderId="65" xfId="0" applyFont="1" applyFill="1" applyBorder="1" applyAlignment="1">
      <alignment vertical="center"/>
    </xf>
    <xf numFmtId="0" fontId="53" fillId="0" borderId="69" xfId="0" applyFont="1" applyFill="1" applyBorder="1" applyAlignment="1">
      <alignment vertical="center" wrapText="1"/>
    </xf>
    <xf numFmtId="0" fontId="53" fillId="0" borderId="68" xfId="0" applyFont="1" applyFill="1" applyBorder="1" applyAlignment="1">
      <alignment horizontal="center" vertical="center" wrapText="1"/>
    </xf>
    <xf numFmtId="0" fontId="53" fillId="0" borderId="77" xfId="0" applyFont="1" applyFill="1" applyBorder="1" applyAlignment="1">
      <alignment horizontal="right" vertical="center" wrapText="1"/>
    </xf>
    <xf numFmtId="3" fontId="76" fillId="0" borderId="0" xfId="0" applyNumberFormat="1" applyFont="1" applyFill="1" applyBorder="1" applyAlignment="1">
      <alignment vertical="center" wrapText="1"/>
    </xf>
    <xf numFmtId="3" fontId="76" fillId="0" borderId="69" xfId="0" applyNumberFormat="1" applyFont="1" applyFill="1" applyBorder="1" applyAlignment="1">
      <alignment vertical="center"/>
    </xf>
    <xf numFmtId="0" fontId="76" fillId="0" borderId="68" xfId="0" applyFont="1" applyFill="1" applyBorder="1" applyAlignment="1">
      <alignment horizontal="center" vertical="center" wrapText="1"/>
    </xf>
    <xf numFmtId="0" fontId="53" fillId="0" borderId="63" xfId="0" applyFont="1" applyFill="1" applyBorder="1" applyAlignment="1">
      <alignment horizontal="right" vertical="center"/>
    </xf>
    <xf numFmtId="3" fontId="53" fillId="0" borderId="62" xfId="0" applyNumberFormat="1" applyFont="1" applyFill="1" applyBorder="1" applyAlignment="1">
      <alignment horizontal="right" vertical="center"/>
    </xf>
    <xf numFmtId="3" fontId="53" fillId="0" borderId="63" xfId="0" applyNumberFormat="1" applyFont="1" applyFill="1" applyBorder="1" applyAlignment="1">
      <alignment horizontal="right" vertical="center"/>
    </xf>
    <xf numFmtId="164" fontId="53" fillId="0" borderId="62" xfId="1" applyNumberFormat="1" applyFont="1" applyFill="1" applyBorder="1" applyAlignment="1">
      <alignment horizontal="right" vertical="center"/>
    </xf>
    <xf numFmtId="164" fontId="53" fillId="0" borderId="61" xfId="1" applyNumberFormat="1" applyFont="1" applyFill="1" applyBorder="1" applyAlignment="1">
      <alignment horizontal="right" vertical="center"/>
    </xf>
    <xf numFmtId="3" fontId="76" fillId="0" borderId="0" xfId="0" applyNumberFormat="1" applyFont="1" applyFill="1" applyBorder="1" applyAlignment="1">
      <alignment horizontal="right" vertical="center"/>
    </xf>
    <xf numFmtId="3" fontId="76" fillId="0" borderId="63" xfId="0" applyNumberFormat="1" applyFont="1" applyFill="1" applyBorder="1" applyAlignment="1">
      <alignment horizontal="right" vertical="center"/>
    </xf>
    <xf numFmtId="164" fontId="76" fillId="0" borderId="62" xfId="1" applyNumberFormat="1" applyFont="1" applyFill="1" applyBorder="1" applyAlignment="1">
      <alignment horizontal="right" vertical="center"/>
    </xf>
    <xf numFmtId="0" fontId="53" fillId="0" borderId="116" xfId="0" applyFont="1" applyFill="1" applyBorder="1" applyAlignment="1">
      <alignment horizontal="right" vertical="center"/>
    </xf>
    <xf numFmtId="1" fontId="59" fillId="0" borderId="0" xfId="0" applyNumberFormat="1" applyFont="1" applyFill="1" applyBorder="1" applyAlignment="1">
      <alignment vertical="center" wrapText="1"/>
    </xf>
    <xf numFmtId="3" fontId="57" fillId="0" borderId="78" xfId="0" applyNumberFormat="1" applyFont="1" applyFill="1" applyBorder="1" applyAlignment="1">
      <alignment horizontal="right" vertical="center"/>
    </xf>
    <xf numFmtId="3" fontId="53" fillId="0" borderId="6" xfId="0" applyNumberFormat="1" applyFont="1" applyFill="1" applyBorder="1" applyAlignment="1">
      <alignment horizontal="right" vertical="center"/>
    </xf>
    <xf numFmtId="3" fontId="53" fillId="0" borderId="80" xfId="0" applyNumberFormat="1" applyFont="1" applyFill="1" applyBorder="1" applyAlignment="1">
      <alignment horizontal="right" vertical="center"/>
    </xf>
    <xf numFmtId="164" fontId="53" fillId="0" borderId="78" xfId="1" applyNumberFormat="1" applyFont="1" applyFill="1" applyBorder="1" applyAlignment="1">
      <alignment horizontal="right" vertical="center"/>
    </xf>
    <xf numFmtId="164" fontId="53" fillId="0" borderId="79" xfId="1" applyNumberFormat="1" applyFont="1" applyFill="1" applyBorder="1" applyAlignment="1">
      <alignment horizontal="right" vertical="center"/>
    </xf>
    <xf numFmtId="3" fontId="76" fillId="0" borderId="6" xfId="0" applyNumberFormat="1" applyFont="1" applyFill="1" applyBorder="1" applyAlignment="1">
      <alignment horizontal="right" vertical="center"/>
    </xf>
    <xf numFmtId="3" fontId="76" fillId="0" borderId="80" xfId="0" applyNumberFormat="1" applyFont="1" applyFill="1" applyBorder="1" applyAlignment="1">
      <alignment horizontal="right" vertical="center"/>
    </xf>
    <xf numFmtId="164" fontId="76" fillId="0" borderId="78" xfId="1" applyNumberFormat="1" applyFont="1" applyFill="1" applyBorder="1" applyAlignment="1">
      <alignment horizontal="right" vertical="center"/>
    </xf>
    <xf numFmtId="0" fontId="59" fillId="0" borderId="116" xfId="0" applyFont="1" applyFill="1" applyBorder="1" applyAlignment="1">
      <alignment vertical="center"/>
    </xf>
    <xf numFmtId="0" fontId="53" fillId="0" borderId="70" xfId="0" applyFont="1" applyFill="1" applyBorder="1" applyAlignment="1">
      <alignment vertical="center" wrapText="1"/>
    </xf>
    <xf numFmtId="0" fontId="53" fillId="0" borderId="55" xfId="0" applyFont="1" applyFill="1" applyBorder="1" applyAlignment="1">
      <alignment vertical="center" wrapText="1"/>
    </xf>
    <xf numFmtId="0" fontId="53" fillId="0" borderId="67" xfId="0" applyFont="1" applyFill="1" applyBorder="1" applyAlignment="1">
      <alignment vertical="center" wrapText="1"/>
    </xf>
    <xf numFmtId="0" fontId="53" fillId="0" borderId="65" xfId="0" applyFont="1" applyFill="1" applyBorder="1" applyAlignment="1">
      <alignment vertical="center" wrapText="1"/>
    </xf>
    <xf numFmtId="0" fontId="53" fillId="0" borderId="64" xfId="0" applyFont="1" applyFill="1" applyBorder="1" applyAlignment="1">
      <alignment horizontal="right" vertical="center" wrapText="1"/>
    </xf>
    <xf numFmtId="0" fontId="76" fillId="0" borderId="65" xfId="0" applyFont="1" applyFill="1" applyBorder="1" applyAlignment="1">
      <alignment vertical="center" wrapText="1"/>
    </xf>
    <xf numFmtId="0" fontId="53" fillId="0" borderId="68" xfId="0" applyFont="1" applyFill="1" applyBorder="1" applyAlignment="1">
      <alignment vertical="center" wrapText="1"/>
    </xf>
    <xf numFmtId="0" fontId="76" fillId="0" borderId="68" xfId="0" applyFont="1" applyFill="1" applyBorder="1" applyAlignment="1">
      <alignment vertical="center" wrapText="1"/>
    </xf>
    <xf numFmtId="0" fontId="53" fillId="0" borderId="116" xfId="0" applyFont="1" applyFill="1" applyBorder="1" applyAlignment="1">
      <alignment vertical="center" wrapText="1"/>
    </xf>
    <xf numFmtId="0" fontId="59" fillId="0" borderId="64" xfId="0" applyFont="1" applyFill="1" applyBorder="1" applyAlignment="1">
      <alignment vertical="center"/>
    </xf>
    <xf numFmtId="0" fontId="59" fillId="0" borderId="69" xfId="0" applyFont="1" applyFill="1" applyBorder="1" applyAlignment="1">
      <alignment vertical="center"/>
    </xf>
    <xf numFmtId="0" fontId="59" fillId="0" borderId="68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59" fillId="0" borderId="77" xfId="0" applyFont="1" applyFill="1" applyBorder="1" applyAlignment="1">
      <alignment vertical="center"/>
    </xf>
    <xf numFmtId="3" fontId="76" fillId="0" borderId="0" xfId="0" applyNumberFormat="1" applyFont="1" applyFill="1" applyBorder="1" applyAlignment="1">
      <alignment vertical="center"/>
    </xf>
    <xf numFmtId="0" fontId="104" fillId="0" borderId="68" xfId="0" applyFont="1" applyFill="1" applyBorder="1" applyAlignment="1">
      <alignment vertical="center"/>
    </xf>
    <xf numFmtId="173" fontId="59" fillId="0" borderId="0" xfId="0" applyNumberFormat="1" applyFont="1" applyFill="1"/>
    <xf numFmtId="9" fontId="59" fillId="0" borderId="0" xfId="1" applyNumberFormat="1" applyFont="1" applyFill="1"/>
    <xf numFmtId="0" fontId="53" fillId="0" borderId="69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77" xfId="0" applyFont="1" applyFill="1" applyBorder="1" applyAlignment="1">
      <alignment horizontal="center" vertical="center" wrapText="1"/>
    </xf>
    <xf numFmtId="0" fontId="76" fillId="0" borderId="0" xfId="0" applyFont="1" applyFill="1" applyBorder="1" applyAlignment="1">
      <alignment horizontal="center" vertical="center" wrapText="1"/>
    </xf>
    <xf numFmtId="0" fontId="76" fillId="0" borderId="69" xfId="0" applyFont="1" applyFill="1" applyBorder="1" applyAlignment="1">
      <alignment horizontal="center" vertical="center" wrapText="1"/>
    </xf>
    <xf numFmtId="0" fontId="100" fillId="0" borderId="55" xfId="3" applyFont="1" applyFill="1" applyBorder="1" applyAlignment="1">
      <alignment horizontal="right" vertical="center"/>
    </xf>
    <xf numFmtId="0" fontId="53" fillId="0" borderId="62" xfId="3" applyFont="1" applyFill="1" applyBorder="1" applyAlignment="1">
      <alignment horizontal="right"/>
    </xf>
    <xf numFmtId="166" fontId="53" fillId="0" borderId="62" xfId="3" applyNumberFormat="1" applyFont="1" applyFill="1" applyBorder="1"/>
    <xf numFmtId="166" fontId="53" fillId="0" borderId="110" xfId="3" applyNumberFormat="1" applyFont="1" applyFill="1" applyBorder="1"/>
    <xf numFmtId="0" fontId="53" fillId="0" borderId="63" xfId="3" applyFont="1" applyFill="1" applyBorder="1"/>
    <xf numFmtId="0" fontId="53" fillId="0" borderId="65" xfId="3" applyFont="1" applyFill="1" applyBorder="1" applyAlignment="1">
      <alignment horizontal="right"/>
    </xf>
    <xf numFmtId="166" fontId="53" fillId="0" borderId="65" xfId="3" applyNumberFormat="1" applyFont="1" applyFill="1" applyBorder="1"/>
    <xf numFmtId="166" fontId="53" fillId="0" borderId="70" xfId="3" applyNumberFormat="1" applyFont="1" applyFill="1" applyBorder="1"/>
    <xf numFmtId="166" fontId="53" fillId="0" borderId="111" xfId="3" applyNumberFormat="1" applyFont="1" applyFill="1" applyBorder="1"/>
    <xf numFmtId="0" fontId="53" fillId="0" borderId="70" xfId="3" applyFont="1" applyFill="1" applyBorder="1"/>
    <xf numFmtId="0" fontId="57" fillId="0" borderId="55" xfId="3" applyFont="1" applyFill="1" applyBorder="1"/>
    <xf numFmtId="166" fontId="57" fillId="0" borderId="55" xfId="3" applyNumberFormat="1" applyFont="1" applyFill="1" applyBorder="1"/>
    <xf numFmtId="0" fontId="53" fillId="0" borderId="67" xfId="3" applyFont="1" applyFill="1" applyBorder="1"/>
    <xf numFmtId="0" fontId="59" fillId="0" borderId="0" xfId="3" applyFont="1" applyFill="1" applyBorder="1" applyAlignment="1">
      <alignment vertical="center"/>
    </xf>
    <xf numFmtId="3" fontId="53" fillId="0" borderId="109" xfId="3" applyNumberFormat="1" applyFont="1" applyFill="1" applyBorder="1" applyAlignment="1">
      <alignment vertical="center"/>
    </xf>
    <xf numFmtId="3" fontId="53" fillId="0" borderId="110" xfId="3" applyNumberFormat="1" applyFont="1" applyFill="1" applyBorder="1" applyAlignment="1">
      <alignment vertical="center"/>
    </xf>
    <xf numFmtId="3" fontId="53" fillId="0" borderId="111" xfId="3" applyNumberFormat="1" applyFont="1" applyFill="1" applyBorder="1" applyAlignment="1">
      <alignment vertical="center"/>
    </xf>
    <xf numFmtId="3" fontId="53" fillId="0" borderId="70" xfId="3" applyNumberFormat="1" applyFont="1" applyFill="1" applyBorder="1" applyAlignment="1">
      <alignment vertical="center"/>
    </xf>
    <xf numFmtId="0" fontId="53" fillId="0" borderId="68" xfId="19" applyFont="1" applyFill="1" applyBorder="1" applyAlignment="1">
      <alignment horizontal="right" vertical="center"/>
    </xf>
    <xf numFmtId="3" fontId="53" fillId="0" borderId="68" xfId="19" applyNumberFormat="1" applyFont="1" applyFill="1" applyBorder="1" applyAlignment="1">
      <alignment horizontal="right" vertical="center"/>
    </xf>
    <xf numFmtId="3" fontId="76" fillId="0" borderId="68" xfId="19" applyNumberFormat="1" applyFont="1" applyFill="1" applyBorder="1" applyAlignment="1">
      <alignment horizontal="right" vertical="center"/>
    </xf>
    <xf numFmtId="0" fontId="53" fillId="0" borderId="62" xfId="19" applyFont="1" applyFill="1" applyBorder="1" applyAlignment="1">
      <alignment horizontal="right" vertical="center"/>
    </xf>
    <xf numFmtId="3" fontId="53" fillId="0" borderId="62" xfId="19" applyNumberFormat="1" applyFont="1" applyFill="1" applyBorder="1" applyAlignment="1">
      <alignment horizontal="right" vertical="center"/>
    </xf>
    <xf numFmtId="3" fontId="76" fillId="0" borderId="62" xfId="19" applyNumberFormat="1" applyFont="1" applyFill="1" applyBorder="1" applyAlignment="1">
      <alignment horizontal="right" vertical="center"/>
    </xf>
    <xf numFmtId="0" fontId="53" fillId="0" borderId="0" xfId="0" applyFont="1" applyFill="1" applyAlignment="1">
      <alignment horizontal="center"/>
    </xf>
    <xf numFmtId="0" fontId="53" fillId="0" borderId="0" xfId="0" applyFont="1" applyFill="1" applyAlignment="1">
      <alignment horizontal="right"/>
    </xf>
    <xf numFmtId="166" fontId="53" fillId="0" borderId="0" xfId="0" applyNumberFormat="1" applyFont="1" applyFill="1" applyAlignment="1">
      <alignment horizontal="right"/>
    </xf>
    <xf numFmtId="166" fontId="59" fillId="0" borderId="0" xfId="0" applyNumberFormat="1" applyFont="1" applyFill="1"/>
    <xf numFmtId="3" fontId="53" fillId="0" borderId="0" xfId="1" applyNumberFormat="1" applyFont="1" applyFill="1"/>
    <xf numFmtId="167" fontId="53" fillId="0" borderId="0" xfId="0" applyNumberFormat="1" applyFont="1" applyFill="1" applyAlignment="1">
      <alignment horizontal="right"/>
    </xf>
    <xf numFmtId="9" fontId="59" fillId="0" borderId="0" xfId="0" applyNumberFormat="1" applyFont="1" applyFill="1"/>
    <xf numFmtId="0" fontId="95" fillId="0" borderId="0" xfId="0" applyFont="1" applyFill="1"/>
    <xf numFmtId="3" fontId="53" fillId="0" borderId="0" xfId="0" applyNumberFormat="1" applyFont="1" applyFill="1" applyAlignment="1">
      <alignment vertical="center"/>
    </xf>
    <xf numFmtId="0" fontId="53" fillId="0" borderId="0" xfId="0" applyFont="1" applyFill="1" applyBorder="1" applyAlignment="1">
      <alignment horizontal="right" vertical="center" wrapText="1"/>
    </xf>
    <xf numFmtId="0" fontId="53" fillId="0" borderId="0" xfId="0" applyFont="1" applyFill="1" applyBorder="1" applyAlignment="1">
      <alignment wrapText="1"/>
    </xf>
    <xf numFmtId="0" fontId="53" fillId="0" borderId="0" xfId="0" applyFont="1" applyFill="1" applyBorder="1" applyAlignment="1">
      <alignment horizontal="center" wrapText="1"/>
    </xf>
    <xf numFmtId="0" fontId="53" fillId="0" borderId="55" xfId="0" applyFont="1" applyFill="1" applyBorder="1" applyAlignment="1">
      <alignment horizontal="center" vertical="top" wrapText="1"/>
    </xf>
    <xf numFmtId="3" fontId="53" fillId="0" borderId="62" xfId="0" applyNumberFormat="1" applyFont="1" applyFill="1" applyBorder="1" applyAlignment="1">
      <alignment horizontal="right" vertical="center" wrapText="1"/>
    </xf>
    <xf numFmtId="3" fontId="53" fillId="0" borderId="110" xfId="0" applyNumberFormat="1" applyFont="1" applyFill="1" applyBorder="1" applyAlignment="1">
      <alignment horizontal="right" vertical="center" wrapText="1"/>
    </xf>
    <xf numFmtId="0" fontId="59" fillId="0" borderId="55" xfId="0" applyFont="1" applyFill="1" applyBorder="1"/>
    <xf numFmtId="0" fontId="53" fillId="0" borderId="58" xfId="0" applyFont="1" applyFill="1" applyBorder="1" applyAlignment="1">
      <alignment wrapText="1"/>
    </xf>
    <xf numFmtId="0" fontId="53" fillId="0" borderId="58" xfId="0" applyFont="1" applyFill="1" applyBorder="1" applyAlignment="1">
      <alignment horizontal="center" wrapText="1"/>
    </xf>
    <xf numFmtId="0" fontId="53" fillId="0" borderId="68" xfId="0" applyFont="1" applyFill="1" applyBorder="1" applyAlignment="1">
      <alignment horizontal="left" vertical="center" wrapText="1"/>
    </xf>
    <xf numFmtId="0" fontId="53" fillId="0" borderId="62" xfId="0" applyFont="1" applyFill="1" applyBorder="1" applyAlignment="1">
      <alignment horizontal="left" vertical="center" wrapText="1"/>
    </xf>
    <xf numFmtId="0" fontId="53" fillId="0" borderId="62" xfId="0" applyFont="1" applyFill="1" applyBorder="1" applyAlignment="1">
      <alignment horizontal="left"/>
    </xf>
    <xf numFmtId="0" fontId="53" fillId="0" borderId="62" xfId="0" applyFont="1" applyFill="1" applyBorder="1" applyAlignment="1">
      <alignment horizontal="left" wrapText="1"/>
    </xf>
    <xf numFmtId="3" fontId="53" fillId="0" borderId="62" xfId="0" applyNumberFormat="1" applyFont="1" applyFill="1" applyBorder="1" applyAlignment="1">
      <alignment vertical="center" wrapText="1"/>
    </xf>
    <xf numFmtId="3" fontId="53" fillId="0" borderId="0" xfId="0" applyNumberFormat="1" applyFont="1" applyFill="1" applyBorder="1" applyAlignment="1">
      <alignment vertical="center" wrapText="1"/>
    </xf>
    <xf numFmtId="3" fontId="53" fillId="0" borderId="62" xfId="0" applyNumberFormat="1" applyFont="1" applyFill="1" applyBorder="1" applyAlignment="1">
      <alignment vertical="center"/>
    </xf>
    <xf numFmtId="3" fontId="53" fillId="0" borderId="0" xfId="0" applyNumberFormat="1" applyFont="1" applyFill="1" applyBorder="1" applyAlignment="1">
      <alignment vertical="center"/>
    </xf>
    <xf numFmtId="3" fontId="53" fillId="0" borderId="110" xfId="0" applyNumberFormat="1" applyFont="1" applyFill="1" applyBorder="1" applyAlignment="1">
      <alignment vertical="center" wrapText="1"/>
    </xf>
    <xf numFmtId="0" fontId="53" fillId="0" borderId="65" xfId="0" applyFont="1" applyFill="1" applyBorder="1" applyAlignment="1">
      <alignment horizontal="left" wrapText="1"/>
    </xf>
    <xf numFmtId="3" fontId="57" fillId="0" borderId="0" xfId="0" applyNumberFormat="1" applyFont="1" applyFill="1" applyBorder="1" applyAlignment="1">
      <alignment horizontal="right" vertical="center" wrapText="1"/>
    </xf>
    <xf numFmtId="3" fontId="59" fillId="0" borderId="0" xfId="0" applyNumberFormat="1" applyFont="1" applyFill="1" applyBorder="1"/>
    <xf numFmtId="0" fontId="98" fillId="0" borderId="0" xfId="94" applyFont="1" applyFill="1"/>
    <xf numFmtId="167" fontId="98" fillId="0" borderId="0" xfId="94" applyNumberFormat="1" applyFont="1" applyFill="1" applyBorder="1"/>
    <xf numFmtId="0" fontId="2" fillId="0" borderId="0" xfId="94" applyFont="1" applyFill="1"/>
    <xf numFmtId="0" fontId="98" fillId="0" borderId="0" xfId="94" applyFont="1" applyFill="1" applyAlignment="1">
      <alignment horizontal="left" vertical="top" wrapText="1"/>
    </xf>
    <xf numFmtId="49" fontId="83" fillId="0" borderId="0" xfId="94" applyNumberFormat="1" applyFont="1" applyFill="1" applyBorder="1" applyAlignment="1">
      <alignment vertical="center" wrapText="1"/>
    </xf>
    <xf numFmtId="0" fontId="108" fillId="0" borderId="0" xfId="94" applyFont="1" applyFill="1" applyBorder="1" applyAlignment="1">
      <alignment horizontal="center" wrapText="1"/>
    </xf>
    <xf numFmtId="0" fontId="2" fillId="0" borderId="0" xfId="94" applyFont="1" applyFill="1" applyBorder="1"/>
    <xf numFmtId="0" fontId="77" fillId="0" borderId="0" xfId="94" applyFont="1" applyFill="1" applyAlignment="1">
      <alignment vertical="top" wrapText="1"/>
    </xf>
    <xf numFmtId="0" fontId="53" fillId="0" borderId="0" xfId="94" applyFont="1" applyFill="1"/>
    <xf numFmtId="49" fontId="77" fillId="0" borderId="0" xfId="94" applyNumberFormat="1" applyFont="1" applyFill="1" applyBorder="1" applyAlignment="1">
      <alignment horizontal="right" vertical="center"/>
    </xf>
    <xf numFmtId="0" fontId="108" fillId="0" borderId="0" xfId="94" applyFont="1" applyFill="1" applyBorder="1" applyAlignment="1">
      <alignment horizontal="center"/>
    </xf>
    <xf numFmtId="3" fontId="77" fillId="0" borderId="0" xfId="94" applyNumberFormat="1" applyFont="1" applyFill="1" applyAlignment="1">
      <alignment vertical="top" wrapText="1"/>
    </xf>
    <xf numFmtId="1" fontId="53" fillId="0" borderId="0" xfId="94" applyNumberFormat="1" applyFont="1" applyFill="1" applyAlignment="1">
      <alignment horizontal="right"/>
    </xf>
    <xf numFmtId="3" fontId="53" fillId="0" borderId="0" xfId="94" applyNumberFormat="1" applyFont="1" applyFill="1"/>
    <xf numFmtId="49" fontId="68" fillId="0" borderId="0" xfId="94" applyNumberFormat="1" applyFont="1" applyFill="1" applyBorder="1" applyAlignment="1">
      <alignment horizontal="left" vertical="center"/>
    </xf>
    <xf numFmtId="3" fontId="77" fillId="0" borderId="0" xfId="94" applyNumberFormat="1" applyFont="1" applyFill="1" applyBorder="1" applyAlignment="1">
      <alignment horizontal="right"/>
    </xf>
    <xf numFmtId="3" fontId="77" fillId="0" borderId="0" xfId="94" applyNumberFormat="1" applyFont="1" applyFill="1" applyBorder="1" applyAlignment="1">
      <alignment horizontal="right" wrapText="1"/>
    </xf>
    <xf numFmtId="1" fontId="53" fillId="0" borderId="0" xfId="91" applyFont="1" applyFill="1" applyBorder="1" applyAlignment="1" applyProtection="1">
      <alignment horizontal="right" vertical="center" wrapText="1"/>
    </xf>
    <xf numFmtId="3" fontId="77" fillId="0" borderId="0" xfId="94" applyNumberFormat="1" applyFont="1" applyFill="1" applyBorder="1"/>
    <xf numFmtId="3" fontId="2" fillId="0" borderId="0" xfId="94" applyNumberFormat="1" applyFont="1" applyFill="1"/>
    <xf numFmtId="1" fontId="61" fillId="0" borderId="0" xfId="91" applyFont="1" applyFill="1" applyBorder="1" applyAlignment="1" applyProtection="1">
      <alignment horizontal="left" vertical="center"/>
    </xf>
    <xf numFmtId="1" fontId="53" fillId="0" borderId="0" xfId="90" applyFont="1" applyFill="1" applyBorder="1" applyAlignment="1" applyProtection="1">
      <alignment horizontal="right"/>
    </xf>
    <xf numFmtId="1" fontId="62" fillId="0" borderId="0" xfId="91" applyFont="1" applyFill="1" applyBorder="1" applyAlignment="1" applyProtection="1">
      <alignment horizontal="left"/>
    </xf>
    <xf numFmtId="1" fontId="53" fillId="0" borderId="0" xfId="91" applyFont="1" applyFill="1" applyBorder="1" applyAlignment="1" applyProtection="1">
      <alignment horizontal="left" vertical="center" wrapText="1"/>
    </xf>
    <xf numFmtId="0" fontId="53" fillId="0" borderId="0" xfId="93" applyFont="1" applyFill="1" applyBorder="1" applyAlignment="1" applyProtection="1">
      <alignment horizontal="left" vertical="center" wrapText="1"/>
    </xf>
    <xf numFmtId="0" fontId="53" fillId="0" borderId="0" xfId="92" applyFont="1" applyFill="1" applyBorder="1" applyAlignment="1" applyProtection="1">
      <alignment vertical="center" wrapText="1"/>
      <protection locked="0"/>
    </xf>
    <xf numFmtId="167" fontId="77" fillId="0" borderId="0" xfId="94" applyNumberFormat="1" applyFont="1" applyFill="1" applyBorder="1"/>
    <xf numFmtId="0" fontId="52" fillId="0" borderId="0" xfId="94" applyFont="1" applyFill="1"/>
    <xf numFmtId="0" fontId="66" fillId="0" borderId="0" xfId="92" applyFont="1" applyFill="1" applyBorder="1" applyAlignment="1" applyProtection="1">
      <alignment horizontal="center" vertical="center"/>
    </xf>
    <xf numFmtId="3" fontId="108" fillId="0" borderId="0" xfId="94" applyNumberFormat="1" applyFont="1" applyFill="1" applyBorder="1" applyAlignment="1">
      <alignment horizontal="center" wrapText="1"/>
    </xf>
    <xf numFmtId="0" fontId="53" fillId="0" borderId="0" xfId="92" applyFont="1" applyFill="1" applyBorder="1" applyAlignment="1" applyProtection="1">
      <alignment horizontal="center"/>
    </xf>
    <xf numFmtId="3" fontId="108" fillId="0" borderId="0" xfId="94" applyNumberFormat="1" applyFont="1" applyFill="1" applyBorder="1" applyAlignment="1">
      <alignment horizontal="center"/>
    </xf>
    <xf numFmtId="0" fontId="53" fillId="0" borderId="0" xfId="92" applyFont="1" applyFill="1" applyBorder="1" applyAlignment="1" applyProtection="1">
      <alignment horizontal="right" vertical="center" wrapText="1"/>
    </xf>
    <xf numFmtId="0" fontId="77" fillId="0" borderId="0" xfId="94" applyFont="1" applyFill="1" applyBorder="1"/>
    <xf numFmtId="0" fontId="77" fillId="0" borderId="0" xfId="94" applyFont="1" applyFill="1"/>
    <xf numFmtId="49" fontId="58" fillId="0" borderId="68" xfId="94" applyNumberFormat="1" applyFont="1" applyFill="1" applyBorder="1" applyAlignment="1">
      <alignment horizontal="right" vertical="center"/>
    </xf>
    <xf numFmtId="3" fontId="77" fillId="0" borderId="69" xfId="94" applyNumberFormat="1" applyFont="1" applyFill="1" applyBorder="1" applyAlignment="1">
      <alignment horizontal="right" wrapText="1"/>
    </xf>
    <xf numFmtId="49" fontId="53" fillId="0" borderId="62" xfId="94" applyNumberFormat="1" applyFont="1" applyFill="1" applyBorder="1" applyAlignment="1">
      <alignment horizontal="right" vertical="center"/>
    </xf>
    <xf numFmtId="3" fontId="77" fillId="0" borderId="63" xfId="94" applyNumberFormat="1" applyFont="1" applyFill="1" applyBorder="1" applyAlignment="1">
      <alignment horizontal="right" wrapText="1"/>
    </xf>
    <xf numFmtId="1" fontId="53" fillId="0" borderId="62" xfId="91" applyFont="1" applyFill="1" applyBorder="1" applyAlignment="1" applyProtection="1">
      <alignment horizontal="right" vertical="center" wrapText="1"/>
    </xf>
    <xf numFmtId="3" fontId="77" fillId="0" borderId="63" xfId="94" applyNumberFormat="1" applyFont="1" applyFill="1" applyBorder="1"/>
    <xf numFmtId="1" fontId="53" fillId="0" borderId="65" xfId="91" applyFont="1" applyFill="1" applyBorder="1" applyAlignment="1" applyProtection="1">
      <alignment horizontal="right" vertical="center" wrapText="1"/>
    </xf>
    <xf numFmtId="3" fontId="77" fillId="0" borderId="70" xfId="94" applyNumberFormat="1" applyFont="1" applyFill="1" applyBorder="1"/>
    <xf numFmtId="3" fontId="77" fillId="0" borderId="67" xfId="94" applyNumberFormat="1" applyFont="1" applyFill="1" applyBorder="1"/>
    <xf numFmtId="1" fontId="58" fillId="0" borderId="68" xfId="91" applyFont="1" applyFill="1" applyBorder="1" applyAlignment="1" applyProtection="1">
      <alignment horizontal="right" vertical="center"/>
    </xf>
    <xf numFmtId="3" fontId="77" fillId="0" borderId="69" xfId="94" applyNumberFormat="1" applyFont="1" applyFill="1" applyBorder="1"/>
    <xf numFmtId="1" fontId="53" fillId="0" borderId="62" xfId="90" applyFont="1" applyFill="1" applyBorder="1" applyAlignment="1" applyProtection="1">
      <alignment horizontal="right"/>
    </xf>
    <xf numFmtId="1" fontId="53" fillId="0" borderId="65" xfId="90" applyFont="1" applyFill="1" applyBorder="1" applyAlignment="1" applyProtection="1">
      <alignment horizontal="right"/>
    </xf>
    <xf numFmtId="1" fontId="58" fillId="0" borderId="68" xfId="91" applyFont="1" applyFill="1" applyBorder="1" applyAlignment="1" applyProtection="1">
      <alignment horizontal="right"/>
    </xf>
    <xf numFmtId="1" fontId="53" fillId="0" borderId="84" xfId="91" applyFont="1" applyFill="1" applyBorder="1" applyAlignment="1" applyProtection="1">
      <alignment horizontal="right" vertical="center" wrapText="1"/>
    </xf>
    <xf numFmtId="3" fontId="77" fillId="0" borderId="57" xfId="94" applyNumberFormat="1" applyFont="1" applyFill="1" applyBorder="1"/>
    <xf numFmtId="3" fontId="77" fillId="0" borderId="60" xfId="94" applyNumberFormat="1" applyFont="1" applyFill="1" applyBorder="1"/>
    <xf numFmtId="0" fontId="77" fillId="0" borderId="55" xfId="94" applyFont="1" applyFill="1" applyBorder="1"/>
    <xf numFmtId="0" fontId="77" fillId="0" borderId="55" xfId="94" applyFont="1" applyFill="1" applyBorder="1" applyAlignment="1">
      <alignment horizontal="center"/>
    </xf>
    <xf numFmtId="0" fontId="92" fillId="0" borderId="0" xfId="0" applyFont="1" applyFill="1"/>
    <xf numFmtId="0" fontId="107" fillId="0" borderId="70" xfId="0" applyFont="1" applyFill="1" applyBorder="1" applyAlignment="1">
      <alignment vertical="center"/>
    </xf>
    <xf numFmtId="1" fontId="107" fillId="0" borderId="55" xfId="0" applyNumberFormat="1" applyFont="1" applyFill="1" applyBorder="1" applyAlignment="1">
      <alignment vertical="center" wrapText="1"/>
    </xf>
    <xf numFmtId="3" fontId="53" fillId="0" borderId="68" xfId="0" applyNumberFormat="1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center" vertical="center" wrapText="1"/>
    </xf>
    <xf numFmtId="3" fontId="53" fillId="0" borderId="69" xfId="0" applyNumberFormat="1" applyFont="1" applyFill="1" applyBorder="1" applyAlignment="1">
      <alignment horizontal="center" vertical="center" wrapText="1"/>
    </xf>
    <xf numFmtId="0" fontId="105" fillId="0" borderId="116" xfId="0" applyFont="1" applyFill="1" applyBorder="1" applyAlignment="1">
      <alignment vertical="center" wrapText="1"/>
    </xf>
    <xf numFmtId="0" fontId="107" fillId="0" borderId="116" xfId="0" applyFont="1" applyFill="1" applyBorder="1" applyAlignment="1">
      <alignment vertical="center"/>
    </xf>
    <xf numFmtId="1" fontId="107" fillId="0" borderId="0" xfId="0" applyNumberFormat="1" applyFont="1" applyFill="1" applyBorder="1" applyAlignment="1">
      <alignment vertical="center" wrapText="1"/>
    </xf>
    <xf numFmtId="0" fontId="53" fillId="0" borderId="80" xfId="0" applyFont="1" applyFill="1" applyBorder="1" applyAlignment="1">
      <alignment horizontal="right" vertical="center"/>
    </xf>
    <xf numFmtId="3" fontId="53" fillId="0" borderId="78" xfId="0" applyNumberFormat="1" applyFont="1" applyFill="1" applyBorder="1" applyAlignment="1">
      <alignment horizontal="right" vertical="center"/>
    </xf>
    <xf numFmtId="0" fontId="76" fillId="0" borderId="6" xfId="0" applyFont="1" applyFill="1" applyBorder="1" applyAlignment="1">
      <alignment horizontal="right"/>
    </xf>
    <xf numFmtId="3" fontId="76" fillId="0" borderId="80" xfId="0" applyNumberFormat="1" applyFont="1" applyFill="1" applyBorder="1" applyAlignment="1">
      <alignment horizontal="right"/>
    </xf>
    <xf numFmtId="0" fontId="102" fillId="0" borderId="0" xfId="0" applyFont="1" applyFill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2" fontId="59" fillId="0" borderId="0" xfId="0" applyNumberFormat="1" applyFont="1" applyFill="1"/>
    <xf numFmtId="0" fontId="85" fillId="0" borderId="55" xfId="0" applyFont="1" applyFill="1" applyBorder="1" applyAlignment="1">
      <alignment horizontal="left" vertical="center" wrapText="1"/>
    </xf>
    <xf numFmtId="0" fontId="62" fillId="0" borderId="55" xfId="3" applyFont="1" applyFill="1" applyBorder="1" applyAlignment="1">
      <alignment horizontal="right" vertical="center"/>
    </xf>
    <xf numFmtId="0" fontId="59" fillId="0" borderId="115" xfId="0" applyFont="1" applyFill="1" applyBorder="1"/>
    <xf numFmtId="1" fontId="57" fillId="0" borderId="0" xfId="0" applyNumberFormat="1" applyFont="1" applyFill="1" applyBorder="1" applyAlignment="1">
      <alignment horizontal="center" vertical="center" wrapText="1"/>
    </xf>
    <xf numFmtId="0" fontId="105" fillId="0" borderId="0" xfId="0" applyFont="1" applyFill="1" applyBorder="1" applyAlignment="1">
      <alignment horizontal="center" vertical="center" wrapText="1"/>
    </xf>
    <xf numFmtId="0" fontId="53" fillId="0" borderId="116" xfId="0" applyFont="1" applyFill="1" applyBorder="1" applyAlignment="1">
      <alignment horizontal="center"/>
    </xf>
    <xf numFmtId="164" fontId="105" fillId="0" borderId="0" xfId="1" applyNumberFormat="1" applyFont="1" applyFill="1" applyBorder="1" applyAlignment="1">
      <alignment horizontal="right" vertical="center"/>
    </xf>
    <xf numFmtId="0" fontId="57" fillId="0" borderId="116" xfId="0" applyFont="1" applyFill="1" applyBorder="1" applyAlignment="1">
      <alignment horizontal="center"/>
    </xf>
    <xf numFmtId="164" fontId="59" fillId="0" borderId="0" xfId="0" applyNumberFormat="1" applyFont="1" applyFill="1" applyBorder="1"/>
    <xf numFmtId="0" fontId="59" fillId="0" borderId="70" xfId="0" applyFont="1" applyFill="1" applyBorder="1"/>
    <xf numFmtId="0" fontId="53" fillId="0" borderId="0" xfId="0" applyFont="1" applyFill="1" applyBorder="1" applyAlignment="1">
      <alignment horizontal="left" vertical="center"/>
    </xf>
    <xf numFmtId="0" fontId="107" fillId="0" borderId="0" xfId="0" applyFont="1" applyFill="1" applyBorder="1" applyAlignment="1">
      <alignment vertical="center"/>
    </xf>
    <xf numFmtId="0" fontId="95" fillId="0" borderId="0" xfId="0" applyFont="1" applyFill="1" applyAlignment="1">
      <alignment horizontal="right" vertical="top"/>
    </xf>
    <xf numFmtId="0" fontId="95" fillId="0" borderId="0" xfId="0" applyFont="1" applyFill="1" applyBorder="1" applyAlignment="1">
      <alignment horizontal="right" vertical="top"/>
    </xf>
    <xf numFmtId="167" fontId="53" fillId="0" borderId="0" xfId="0" applyNumberFormat="1" applyFont="1" applyFill="1" applyBorder="1" applyAlignment="1">
      <alignment horizontal="right" vertical="center"/>
    </xf>
    <xf numFmtId="167" fontId="53" fillId="0" borderId="0" xfId="1" applyNumberFormat="1" applyFont="1" applyFill="1" applyBorder="1" applyAlignment="1">
      <alignment horizontal="right" vertical="center"/>
    </xf>
    <xf numFmtId="167" fontId="105" fillId="0" borderId="0" xfId="1" applyNumberFormat="1" applyFont="1" applyFill="1" applyBorder="1" applyAlignment="1">
      <alignment horizontal="right" vertical="center"/>
    </xf>
    <xf numFmtId="0" fontId="107" fillId="0" borderId="0" xfId="0" applyFont="1" applyFill="1" applyBorder="1"/>
    <xf numFmtId="0" fontId="107" fillId="0" borderId="0" xfId="0" applyFont="1" applyFill="1" applyBorder="1" applyAlignment="1"/>
    <xf numFmtId="1" fontId="53" fillId="0" borderId="0" xfId="0" applyNumberFormat="1" applyFont="1" applyFill="1" applyBorder="1" applyAlignment="1">
      <alignment horizontal="left" wrapText="1"/>
    </xf>
    <xf numFmtId="0" fontId="74" fillId="0" borderId="0" xfId="0" applyFont="1" applyFill="1" applyBorder="1" applyAlignment="1">
      <alignment wrapText="1"/>
    </xf>
    <xf numFmtId="0" fontId="59" fillId="0" borderId="55" xfId="0" applyFont="1" applyFill="1" applyBorder="1" applyAlignment="1"/>
    <xf numFmtId="3" fontId="53" fillId="0" borderId="69" xfId="3" applyNumberFormat="1" applyFont="1" applyFill="1" applyBorder="1" applyAlignment="1">
      <alignment horizontal="right" vertical="center"/>
    </xf>
    <xf numFmtId="3" fontId="53" fillId="0" borderId="63" xfId="3" applyNumberFormat="1" applyFont="1" applyFill="1" applyBorder="1" applyAlignment="1">
      <alignment horizontal="right" vertical="center"/>
    </xf>
    <xf numFmtId="3" fontId="53" fillId="0" borderId="67" xfId="3" applyNumberFormat="1" applyFont="1" applyFill="1" applyBorder="1" applyAlignment="1">
      <alignment horizontal="right" vertical="center"/>
    </xf>
    <xf numFmtId="3" fontId="53" fillId="0" borderId="68" xfId="3" applyNumberFormat="1" applyFont="1" applyFill="1" applyBorder="1" applyAlignment="1">
      <alignment vertical="center"/>
    </xf>
    <xf numFmtId="3" fontId="53" fillId="0" borderId="65" xfId="3" applyNumberFormat="1" applyFont="1" applyFill="1" applyBorder="1" applyAlignment="1">
      <alignment vertical="center"/>
    </xf>
    <xf numFmtId="3" fontId="53" fillId="0" borderId="62" xfId="3" applyNumberFormat="1" applyFont="1" applyFill="1" applyBorder="1" applyAlignment="1">
      <alignment vertical="center"/>
    </xf>
    <xf numFmtId="0" fontId="53" fillId="0" borderId="79" xfId="3" applyFont="1" applyFill="1" applyBorder="1" applyAlignment="1">
      <alignment horizontal="left"/>
    </xf>
    <xf numFmtId="3" fontId="53" fillId="0" borderId="6" xfId="3" applyNumberFormat="1" applyFont="1" applyFill="1" applyBorder="1" applyAlignment="1">
      <alignment horizontal="right" vertical="center"/>
    </xf>
    <xf numFmtId="3" fontId="53" fillId="0" borderId="80" xfId="3" applyNumberFormat="1" applyFont="1" applyFill="1" applyBorder="1" applyAlignment="1">
      <alignment horizontal="right" vertical="center"/>
    </xf>
    <xf numFmtId="3" fontId="53" fillId="0" borderId="112" xfId="3" applyNumberFormat="1" applyFont="1" applyFill="1" applyBorder="1" applyAlignment="1">
      <alignment horizontal="right" vertical="center"/>
    </xf>
    <xf numFmtId="3" fontId="53" fillId="0" borderId="78" xfId="3" applyNumberFormat="1" applyFont="1" applyFill="1" applyBorder="1" applyAlignment="1">
      <alignment horizontal="right" vertical="center"/>
    </xf>
    <xf numFmtId="176" fontId="53" fillId="0" borderId="0" xfId="3" applyNumberFormat="1" applyFont="1" applyFill="1" applyBorder="1"/>
    <xf numFmtId="0" fontId="66" fillId="0" borderId="55" xfId="3" applyFont="1" applyFill="1" applyBorder="1" applyAlignment="1">
      <alignment horizontal="left" vertical="top" wrapText="1"/>
    </xf>
    <xf numFmtId="167" fontId="53" fillId="0" borderId="111" xfId="3" applyNumberFormat="1" applyFont="1" applyFill="1" applyBorder="1" applyAlignment="1">
      <alignment horizontal="right" vertical="center"/>
    </xf>
    <xf numFmtId="167" fontId="53" fillId="0" borderId="109" xfId="3" applyNumberFormat="1" applyFont="1" applyFill="1" applyBorder="1" applyAlignment="1">
      <alignment horizontal="right" vertical="center"/>
    </xf>
    <xf numFmtId="167" fontId="53" fillId="0" borderId="110" xfId="3" applyNumberFormat="1" applyFont="1" applyFill="1" applyBorder="1" applyAlignment="1">
      <alignment horizontal="right" vertical="center"/>
    </xf>
    <xf numFmtId="167" fontId="53" fillId="0" borderId="6" xfId="3" applyNumberFormat="1" applyFont="1" applyFill="1" applyBorder="1" applyAlignment="1">
      <alignment horizontal="right" vertical="center"/>
    </xf>
    <xf numFmtId="167" fontId="53" fillId="0" borderId="112" xfId="3" applyNumberFormat="1" applyFont="1" applyFill="1" applyBorder="1" applyAlignment="1">
      <alignment horizontal="right" vertical="center"/>
    </xf>
    <xf numFmtId="0" fontId="113" fillId="0" borderId="115" xfId="57" applyFont="1" applyFill="1" applyBorder="1"/>
    <xf numFmtId="0" fontId="113" fillId="0" borderId="69" xfId="57" applyFont="1" applyFill="1" applyBorder="1"/>
    <xf numFmtId="167" fontId="113" fillId="0" borderId="0" xfId="57" applyNumberFormat="1" applyFont="1" applyFill="1" applyBorder="1"/>
    <xf numFmtId="167" fontId="113" fillId="0" borderId="69" xfId="57" applyNumberFormat="1" applyFont="1" applyFill="1" applyBorder="1"/>
    <xf numFmtId="3" fontId="113" fillId="0" borderId="68" xfId="57" applyNumberFormat="1" applyFont="1" applyFill="1" applyBorder="1"/>
    <xf numFmtId="166" fontId="113" fillId="0" borderId="0" xfId="57" applyNumberFormat="1" applyFont="1" applyFill="1" applyBorder="1"/>
    <xf numFmtId="166" fontId="113" fillId="0" borderId="69" xfId="57" applyNumberFormat="1" applyFont="1" applyFill="1" applyBorder="1"/>
    <xf numFmtId="0" fontId="53" fillId="0" borderId="0" xfId="57" applyFont="1" applyFill="1"/>
    <xf numFmtId="0" fontId="113" fillId="0" borderId="116" xfId="57" applyFont="1" applyFill="1" applyBorder="1"/>
    <xf numFmtId="0" fontId="113" fillId="0" borderId="63" xfId="57" applyFont="1" applyFill="1" applyBorder="1"/>
    <xf numFmtId="167" fontId="113" fillId="0" borderId="63" xfId="57" applyNumberFormat="1" applyFont="1" applyFill="1" applyBorder="1"/>
    <xf numFmtId="3" fontId="113" fillId="0" borderId="62" xfId="57" applyNumberFormat="1" applyFont="1" applyFill="1" applyBorder="1"/>
    <xf numFmtId="166" fontId="113" fillId="0" borderId="63" xfId="57" applyNumberFormat="1" applyFont="1" applyFill="1" applyBorder="1"/>
    <xf numFmtId="0" fontId="113" fillId="0" borderId="70" xfId="57" applyFont="1" applyFill="1" applyBorder="1"/>
    <xf numFmtId="0" fontId="113" fillId="0" borderId="67" xfId="57" applyFont="1" applyFill="1" applyBorder="1"/>
    <xf numFmtId="167" fontId="113" fillId="0" borderId="70" xfId="57" applyNumberFormat="1" applyFont="1" applyFill="1" applyBorder="1"/>
    <xf numFmtId="167" fontId="113" fillId="0" borderId="67" xfId="57" applyNumberFormat="1" applyFont="1" applyFill="1" applyBorder="1"/>
    <xf numFmtId="3" fontId="113" fillId="0" borderId="65" xfId="57" applyNumberFormat="1" applyFont="1" applyFill="1" applyBorder="1"/>
    <xf numFmtId="166" fontId="113" fillId="0" borderId="70" xfId="57" applyNumberFormat="1" applyFont="1" applyFill="1" applyBorder="1"/>
    <xf numFmtId="166" fontId="113" fillId="0" borderId="67" xfId="57" applyNumberFormat="1" applyFont="1" applyFill="1" applyBorder="1"/>
    <xf numFmtId="0" fontId="113" fillId="0" borderId="63" xfId="57" applyFont="1" applyFill="1" applyBorder="1" applyAlignment="1">
      <alignment horizontal="left"/>
    </xf>
    <xf numFmtId="166" fontId="53" fillId="0" borderId="0" xfId="57" applyNumberFormat="1" applyFont="1" applyFill="1"/>
    <xf numFmtId="0" fontId="95" fillId="0" borderId="0" xfId="57" applyFont="1" applyFill="1"/>
    <xf numFmtId="0" fontId="53" fillId="0" borderId="0" xfId="57" applyFont="1" applyFill="1" applyAlignment="1">
      <alignment horizontal="right"/>
    </xf>
    <xf numFmtId="3" fontId="53" fillId="0" borderId="0" xfId="57" applyNumberFormat="1" applyFont="1" applyFill="1"/>
    <xf numFmtId="0" fontId="53" fillId="0" borderId="0" xfId="57" applyFont="1" applyFill="1" applyBorder="1"/>
    <xf numFmtId="167" fontId="53" fillId="0" borderId="0" xfId="57" applyNumberFormat="1" applyFont="1" applyFill="1" applyBorder="1"/>
    <xf numFmtId="166" fontId="53" fillId="0" borderId="0" xfId="57" applyNumberFormat="1" applyFont="1" applyFill="1" applyBorder="1"/>
    <xf numFmtId="0" fontId="53" fillId="0" borderId="0" xfId="57" applyFont="1" applyFill="1" applyBorder="1" applyAlignment="1">
      <alignment horizontal="left"/>
    </xf>
    <xf numFmtId="0" fontId="65" fillId="0" borderId="0" xfId="57" applyFont="1" applyFill="1"/>
    <xf numFmtId="0" fontId="85" fillId="0" borderId="55" xfId="57" applyFont="1" applyFill="1" applyBorder="1" applyAlignment="1">
      <alignment horizontal="left" vertical="center" wrapText="1"/>
    </xf>
    <xf numFmtId="0" fontId="85" fillId="0" borderId="55" xfId="57" applyFont="1" applyFill="1" applyBorder="1" applyAlignment="1">
      <alignment vertical="center"/>
    </xf>
    <xf numFmtId="0" fontId="28" fillId="0" borderId="0" xfId="57" applyFont="1" applyFill="1"/>
    <xf numFmtId="0" fontId="53" fillId="0" borderId="0" xfId="57" applyFont="1" applyFill="1" applyBorder="1" applyAlignment="1">
      <alignment vertical="center"/>
    </xf>
    <xf numFmtId="0" fontId="68" fillId="0" borderId="0" xfId="57" applyFont="1" applyFill="1" applyBorder="1" applyAlignment="1">
      <alignment vertical="center"/>
    </xf>
    <xf numFmtId="0" fontId="53" fillId="0" borderId="0" xfId="57" applyFont="1" applyFill="1" applyBorder="1" applyAlignment="1">
      <alignment horizontal="center"/>
    </xf>
    <xf numFmtId="0" fontId="79" fillId="0" borderId="0" xfId="57" applyFont="1" applyFill="1" applyBorder="1" applyAlignment="1">
      <alignment vertical="center"/>
    </xf>
    <xf numFmtId="0" fontId="53" fillId="0" borderId="0" xfId="57" applyFont="1" applyFill="1" applyBorder="1" applyAlignment="1"/>
    <xf numFmtId="0" fontId="61" fillId="0" borderId="0" xfId="57" applyFont="1" applyFill="1" applyBorder="1" applyAlignment="1">
      <alignment vertical="center"/>
    </xf>
    <xf numFmtId="0" fontId="62" fillId="0" borderId="0" xfId="57" applyFont="1" applyFill="1" applyBorder="1" applyAlignment="1">
      <alignment vertical="center"/>
    </xf>
    <xf numFmtId="0" fontId="53" fillId="0" borderId="0" xfId="57" applyFont="1" applyFill="1" applyBorder="1" applyAlignment="1">
      <alignment horizontal="right"/>
    </xf>
    <xf numFmtId="0" fontId="55" fillId="0" borderId="0" xfId="57" applyFont="1" applyFill="1" applyBorder="1" applyAlignment="1">
      <alignment horizontal="right"/>
    </xf>
    <xf numFmtId="0" fontId="97" fillId="0" borderId="0" xfId="57" applyFont="1" applyFill="1" applyBorder="1" applyAlignment="1">
      <alignment horizontal="right"/>
    </xf>
    <xf numFmtId="0" fontId="113" fillId="0" borderId="0" xfId="57" applyFont="1" applyFill="1" applyBorder="1"/>
    <xf numFmtId="167" fontId="28" fillId="0" borderId="0" xfId="57" applyNumberFormat="1" applyFont="1" applyFill="1"/>
    <xf numFmtId="167" fontId="53" fillId="0" borderId="70" xfId="57" applyNumberFormat="1" applyFont="1" applyFill="1" applyBorder="1"/>
    <xf numFmtId="167" fontId="53" fillId="0" borderId="55" xfId="57" applyNumberFormat="1" applyFont="1" applyFill="1" applyBorder="1"/>
    <xf numFmtId="0" fontId="53" fillId="0" borderId="69" xfId="57" applyFont="1" applyFill="1" applyBorder="1" applyAlignment="1">
      <alignment horizontal="right"/>
    </xf>
    <xf numFmtId="167" fontId="53" fillId="0" borderId="0" xfId="57" applyNumberFormat="1" applyFont="1" applyFill="1" applyBorder="1" applyAlignment="1">
      <alignment horizontal="right"/>
    </xf>
    <xf numFmtId="167" fontId="53" fillId="0" borderId="69" xfId="57" applyNumberFormat="1" applyFont="1" applyFill="1" applyBorder="1" applyAlignment="1">
      <alignment horizontal="right"/>
    </xf>
    <xf numFmtId="0" fontId="53" fillId="0" borderId="63" xfId="57" applyFont="1" applyFill="1" applyBorder="1" applyAlignment="1">
      <alignment horizontal="right"/>
    </xf>
    <xf numFmtId="167" fontId="53" fillId="0" borderId="63" xfId="57" applyNumberFormat="1" applyFont="1" applyFill="1" applyBorder="1" applyAlignment="1">
      <alignment horizontal="right"/>
    </xf>
    <xf numFmtId="0" fontId="53" fillId="0" borderId="70" xfId="57" applyFont="1" applyFill="1" applyBorder="1" applyAlignment="1">
      <alignment horizontal="right"/>
    </xf>
    <xf numFmtId="0" fontId="53" fillId="0" borderId="67" xfId="57" applyFont="1" applyFill="1" applyBorder="1" applyAlignment="1">
      <alignment horizontal="right"/>
    </xf>
    <xf numFmtId="167" fontId="53" fillId="0" borderId="70" xfId="57" applyNumberFormat="1" applyFont="1" applyFill="1" applyBorder="1" applyAlignment="1">
      <alignment horizontal="right"/>
    </xf>
    <xf numFmtId="167" fontId="53" fillId="0" borderId="67" xfId="57" applyNumberFormat="1" applyFont="1" applyFill="1" applyBorder="1" applyAlignment="1">
      <alignment horizontal="right"/>
    </xf>
    <xf numFmtId="167" fontId="53" fillId="0" borderId="63" xfId="57" applyNumberFormat="1" applyFont="1" applyFill="1" applyBorder="1"/>
    <xf numFmtId="167" fontId="53" fillId="0" borderId="67" xfId="57" applyNumberFormat="1" applyFont="1" applyFill="1" applyBorder="1"/>
    <xf numFmtId="167" fontId="53" fillId="0" borderId="69" xfId="57" applyNumberFormat="1" applyFont="1" applyFill="1" applyBorder="1"/>
    <xf numFmtId="0" fontId="53" fillId="0" borderId="68" xfId="57" applyFont="1" applyFill="1" applyBorder="1"/>
    <xf numFmtId="0" fontId="53" fillId="0" borderId="62" xfId="57" applyFont="1" applyFill="1" applyBorder="1"/>
    <xf numFmtId="0" fontId="53" fillId="0" borderId="65" xfId="57" applyFont="1" applyFill="1" applyBorder="1"/>
    <xf numFmtId="0" fontId="28" fillId="0" borderId="117" xfId="57" applyFont="1" applyFill="1" applyBorder="1"/>
    <xf numFmtId="167" fontId="53" fillId="0" borderId="55" xfId="57" applyNumberFormat="1" applyFont="1" applyFill="1" applyBorder="1" applyAlignment="1">
      <alignment horizontal="right"/>
    </xf>
    <xf numFmtId="0" fontId="114" fillId="0" borderId="55" xfId="57" applyFont="1" applyFill="1" applyBorder="1" applyAlignment="1">
      <alignment horizontal="left" vertical="center" wrapText="1"/>
    </xf>
    <xf numFmtId="167" fontId="53" fillId="0" borderId="0" xfId="3" applyNumberFormat="1" applyFont="1" applyFill="1" applyBorder="1" applyAlignment="1">
      <alignment horizontal="center" vertical="center"/>
    </xf>
    <xf numFmtId="0" fontId="57" fillId="0" borderId="0" xfId="3" applyFont="1" applyFill="1" applyBorder="1" applyAlignment="1">
      <alignment horizontal="right" vertical="center"/>
    </xf>
    <xf numFmtId="1" fontId="57" fillId="0" borderId="0" xfId="3" applyNumberFormat="1" applyFont="1" applyFill="1" applyBorder="1" applyAlignment="1">
      <alignment horizontal="right" vertical="center"/>
    </xf>
    <xf numFmtId="166" fontId="57" fillId="0" borderId="0" xfId="3" applyNumberFormat="1" applyFont="1" applyFill="1" applyBorder="1" applyAlignment="1">
      <alignment horizontal="right" vertical="center"/>
    </xf>
    <xf numFmtId="166" fontId="53" fillId="0" borderId="0" xfId="3" applyNumberFormat="1" applyFont="1" applyFill="1" applyBorder="1" applyAlignment="1">
      <alignment vertical="center"/>
    </xf>
    <xf numFmtId="3" fontId="53" fillId="0" borderId="0" xfId="3" applyNumberFormat="1" applyFont="1" applyFill="1"/>
    <xf numFmtId="167" fontId="53" fillId="0" borderId="0" xfId="3" applyNumberFormat="1" applyFont="1" applyFill="1"/>
    <xf numFmtId="166" fontId="53" fillId="0" borderId="0" xfId="3" applyNumberFormat="1" applyFont="1" applyFill="1" applyBorder="1" applyAlignment="1">
      <alignment horizontal="right" vertical="center"/>
    </xf>
    <xf numFmtId="166" fontId="53" fillId="0" borderId="69" xfId="3" applyNumberFormat="1" applyFont="1" applyFill="1" applyBorder="1" applyAlignment="1">
      <alignment horizontal="right" vertical="center"/>
    </xf>
    <xf numFmtId="0" fontId="59" fillId="0" borderId="0" xfId="3" applyFont="1" applyFill="1" applyAlignment="1">
      <alignment vertical="center"/>
    </xf>
    <xf numFmtId="166" fontId="53" fillId="0" borderId="63" xfId="3" applyNumberFormat="1" applyFont="1" applyFill="1" applyBorder="1" applyAlignment="1">
      <alignment horizontal="right" vertical="center"/>
    </xf>
    <xf numFmtId="166" fontId="53" fillId="0" borderId="63" xfId="1" applyNumberFormat="1" applyFont="1" applyFill="1" applyBorder="1" applyAlignment="1">
      <alignment horizontal="right" vertical="center"/>
    </xf>
    <xf numFmtId="166" fontId="53" fillId="0" borderId="0" xfId="3" applyNumberFormat="1" applyFont="1" applyFill="1" applyBorder="1" applyAlignment="1">
      <alignment horizontal="right"/>
    </xf>
    <xf numFmtId="166" fontId="53" fillId="0" borderId="70" xfId="3" applyNumberFormat="1" applyFont="1" applyFill="1" applyBorder="1" applyAlignment="1">
      <alignment horizontal="right" vertical="center"/>
    </xf>
    <xf numFmtId="166" fontId="53" fillId="0" borderId="55" xfId="3" applyNumberFormat="1" applyFont="1" applyFill="1" applyBorder="1" applyAlignment="1">
      <alignment horizontal="right" vertical="center"/>
    </xf>
    <xf numFmtId="166" fontId="53" fillId="0" borderId="67" xfId="3" applyNumberFormat="1" applyFont="1" applyFill="1" applyBorder="1" applyAlignment="1">
      <alignment horizontal="right" vertical="center"/>
    </xf>
    <xf numFmtId="166" fontId="53" fillId="0" borderId="67" xfId="1" applyNumberFormat="1" applyFont="1" applyFill="1" applyBorder="1" applyAlignment="1">
      <alignment horizontal="right" vertical="center"/>
    </xf>
    <xf numFmtId="166" fontId="53" fillId="0" borderId="69" xfId="1" applyNumberFormat="1" applyFont="1" applyFill="1" applyBorder="1" applyAlignment="1">
      <alignment horizontal="right" vertical="center"/>
    </xf>
    <xf numFmtId="166" fontId="53" fillId="0" borderId="63" xfId="3" applyNumberFormat="1" applyFont="1" applyFill="1" applyBorder="1" applyAlignment="1">
      <alignment horizontal="right"/>
    </xf>
    <xf numFmtId="166" fontId="53" fillId="0" borderId="55" xfId="3" applyNumberFormat="1" applyFont="1" applyFill="1" applyBorder="1" applyAlignment="1">
      <alignment horizontal="right"/>
    </xf>
    <xf numFmtId="166" fontId="53" fillId="0" borderId="67" xfId="3" applyNumberFormat="1" applyFont="1" applyFill="1" applyBorder="1" applyAlignment="1">
      <alignment horizontal="right"/>
    </xf>
    <xf numFmtId="166" fontId="53" fillId="0" borderId="70" xfId="3" applyNumberFormat="1" applyFont="1" applyFill="1" applyBorder="1" applyAlignment="1">
      <alignment horizontal="right"/>
    </xf>
    <xf numFmtId="166" fontId="53" fillId="0" borderId="69" xfId="3" applyNumberFormat="1" applyFont="1" applyFill="1" applyBorder="1" applyAlignment="1">
      <alignment horizontal="right"/>
    </xf>
    <xf numFmtId="0" fontId="59" fillId="0" borderId="55" xfId="3" applyFont="1" applyFill="1" applyBorder="1"/>
    <xf numFmtId="0" fontId="53" fillId="0" borderId="0" xfId="3" applyFont="1" applyFill="1" applyAlignment="1">
      <alignment horizontal="right"/>
    </xf>
    <xf numFmtId="0" fontId="53" fillId="0" borderId="0" xfId="3" applyFont="1" applyFill="1" applyAlignment="1"/>
    <xf numFmtId="167" fontId="121" fillId="0" borderId="0" xfId="3" applyNumberFormat="1" applyFont="1" applyFill="1" applyBorder="1" applyAlignment="1">
      <alignment vertical="center" wrapText="1"/>
    </xf>
    <xf numFmtId="3" fontId="53" fillId="0" borderId="0" xfId="3" applyNumberFormat="1" applyFont="1" applyFill="1" applyBorder="1" applyAlignment="1">
      <alignment horizontal="center" vertical="center" wrapText="1"/>
    </xf>
    <xf numFmtId="167" fontId="120" fillId="0" borderId="0" xfId="3" applyNumberFormat="1" applyFont="1" applyFill="1" applyBorder="1" applyAlignment="1">
      <alignment vertical="center" wrapText="1"/>
    </xf>
    <xf numFmtId="0" fontId="120" fillId="0" borderId="0" xfId="3" applyFont="1" applyFill="1" applyAlignment="1">
      <alignment vertical="center" wrapText="1"/>
    </xf>
    <xf numFmtId="0" fontId="55" fillId="0" borderId="0" xfId="3" applyFont="1" applyFill="1"/>
    <xf numFmtId="167" fontId="53" fillId="0" borderId="0" xfId="3" applyNumberFormat="1" applyFont="1" applyFill="1" applyBorder="1" applyAlignment="1">
      <alignment horizontal="left" vertical="top" wrapText="1"/>
    </xf>
    <xf numFmtId="167" fontId="79" fillId="0" borderId="0" xfId="3" applyNumberFormat="1" applyFont="1" applyFill="1" applyBorder="1" applyAlignment="1">
      <alignment wrapText="1"/>
    </xf>
    <xf numFmtId="167" fontId="117" fillId="0" borderId="0" xfId="3" applyNumberFormat="1" applyFont="1" applyFill="1" applyBorder="1" applyAlignment="1">
      <alignment vertical="center" wrapText="1"/>
    </xf>
    <xf numFmtId="3" fontId="55" fillId="0" borderId="0" xfId="3" applyNumberFormat="1" applyFont="1" applyFill="1" applyBorder="1" applyAlignment="1">
      <alignment vertical="center" wrapText="1"/>
    </xf>
    <xf numFmtId="167" fontId="55" fillId="0" borderId="0" xfId="3" applyNumberFormat="1" applyFont="1" applyFill="1" applyBorder="1" applyAlignment="1">
      <alignment horizontal="left" wrapText="1"/>
    </xf>
    <xf numFmtId="0" fontId="119" fillId="0" borderId="0" xfId="3" applyFont="1" applyFill="1" applyAlignment="1">
      <alignment vertical="center" wrapText="1"/>
    </xf>
    <xf numFmtId="0" fontId="118" fillId="0" borderId="0" xfId="3" applyFont="1" applyFill="1" applyAlignment="1">
      <alignment vertical="center" wrapText="1"/>
    </xf>
    <xf numFmtId="0" fontId="117" fillId="0" borderId="0" xfId="3" applyFont="1" applyFill="1" applyBorder="1" applyAlignment="1">
      <alignment wrapText="1"/>
    </xf>
    <xf numFmtId="0" fontId="55" fillId="0" borderId="0" xfId="3" applyFont="1" applyFill="1" applyBorder="1" applyAlignment="1">
      <alignment horizontal="center" wrapText="1"/>
    </xf>
    <xf numFmtId="167" fontId="57" fillId="0" borderId="0" xfId="3" applyNumberFormat="1" applyFont="1" applyFill="1" applyBorder="1" applyAlignment="1">
      <alignment horizontal="center" vertical="center" wrapText="1"/>
    </xf>
    <xf numFmtId="0" fontId="115" fillId="0" borderId="0" xfId="3" applyFont="1" applyFill="1" applyAlignment="1">
      <alignment horizontal="right"/>
    </xf>
    <xf numFmtId="166" fontId="57" fillId="0" borderId="0" xfId="3" applyNumberFormat="1" applyFont="1" applyFill="1" applyBorder="1" applyAlignment="1">
      <alignment horizontal="right"/>
    </xf>
    <xf numFmtId="3" fontId="71" fillId="0" borderId="0" xfId="3" applyNumberFormat="1" applyFont="1" applyFill="1" applyBorder="1"/>
    <xf numFmtId="0" fontId="91" fillId="0" borderId="0" xfId="3" applyFont="1" applyFill="1" applyAlignment="1">
      <alignment wrapText="1"/>
    </xf>
    <xf numFmtId="0" fontId="117" fillId="0" borderId="0" xfId="3" applyFont="1" applyFill="1" applyBorder="1" applyAlignment="1">
      <alignment vertical="center" wrapText="1"/>
    </xf>
    <xf numFmtId="49" fontId="53" fillId="0" borderId="0" xfId="3" applyNumberFormat="1" applyFont="1" applyFill="1" applyBorder="1" applyAlignment="1">
      <alignment wrapText="1"/>
    </xf>
    <xf numFmtId="0" fontId="128" fillId="0" borderId="0" xfId="0" applyFont="1" applyFill="1" applyBorder="1" applyAlignment="1">
      <alignment horizontal="center"/>
    </xf>
    <xf numFmtId="49" fontId="128" fillId="0" borderId="0" xfId="0" applyNumberFormat="1" applyFont="1" applyFill="1" applyBorder="1" applyAlignment="1">
      <alignment horizontal="center" vertical="center"/>
    </xf>
    <xf numFmtId="49" fontId="71" fillId="0" borderId="0" xfId="0" applyNumberFormat="1" applyFont="1" applyFill="1" applyBorder="1" applyAlignment="1">
      <alignment horizontal="center" vertical="center"/>
    </xf>
    <xf numFmtId="0" fontId="192" fillId="0" borderId="0" xfId="0" applyFont="1" applyFill="1" applyAlignment="1">
      <alignment horizontal="justify" vertical="top" wrapText="1"/>
    </xf>
    <xf numFmtId="0" fontId="64" fillId="0" borderId="0" xfId="3" applyFont="1" applyFill="1" applyAlignment="1">
      <alignment horizontal="justify" vertical="top" wrapText="1"/>
    </xf>
    <xf numFmtId="0" fontId="64" fillId="0" borderId="0" xfId="3" applyFont="1" applyFill="1" applyAlignment="1">
      <alignment horizontal="justify" vertical="top"/>
    </xf>
    <xf numFmtId="49" fontId="74" fillId="83" borderId="57" xfId="0" applyNumberFormat="1" applyFont="1" applyFill="1" applyBorder="1" applyAlignment="1">
      <alignment horizontal="center"/>
    </xf>
    <xf numFmtId="49" fontId="74" fillId="83" borderId="58" xfId="0" applyNumberFormat="1" applyFont="1" applyFill="1" applyBorder="1" applyAlignment="1">
      <alignment horizontal="center"/>
    </xf>
    <xf numFmtId="49" fontId="74" fillId="83" borderId="60" xfId="0" applyNumberFormat="1" applyFont="1" applyFill="1" applyBorder="1" applyAlignment="1">
      <alignment horizontal="center"/>
    </xf>
    <xf numFmtId="0" fontId="64" fillId="0" borderId="0" xfId="0" applyFont="1" applyFill="1" applyBorder="1" applyAlignment="1">
      <alignment horizontal="left" vertical="center"/>
    </xf>
    <xf numFmtId="0" fontId="95" fillId="0" borderId="0" xfId="0" applyFont="1" applyFill="1" applyAlignment="1">
      <alignment horizontal="justify" vertical="top" wrapText="1"/>
    </xf>
    <xf numFmtId="0" fontId="53" fillId="0" borderId="62" xfId="0" applyFont="1" applyFill="1" applyBorder="1" applyAlignment="1">
      <alignment horizontal="center" vertical="center" wrapText="1"/>
    </xf>
    <xf numFmtId="0" fontId="53" fillId="0" borderId="78" xfId="0" applyFont="1" applyFill="1" applyBorder="1" applyAlignment="1">
      <alignment horizontal="center" vertical="center" wrapText="1"/>
    </xf>
    <xf numFmtId="0" fontId="53" fillId="0" borderId="62" xfId="0" applyFont="1" applyFill="1" applyBorder="1" applyAlignment="1">
      <alignment horizontal="left" vertical="center" wrapText="1"/>
    </xf>
    <xf numFmtId="0" fontId="53" fillId="0" borderId="65" xfId="0" applyFont="1" applyFill="1" applyBorder="1" applyAlignment="1">
      <alignment horizontal="left" vertical="center" wrapText="1"/>
    </xf>
    <xf numFmtId="0" fontId="53" fillId="0" borderId="68" xfId="0" applyFont="1" applyFill="1" applyBorder="1" applyAlignment="1">
      <alignment horizontal="left" vertical="center" wrapText="1"/>
    </xf>
    <xf numFmtId="0" fontId="53" fillId="0" borderId="78" xfId="0" applyFont="1" applyFill="1" applyBorder="1" applyAlignment="1">
      <alignment horizontal="left" vertical="center" wrapText="1"/>
    </xf>
    <xf numFmtId="0" fontId="53" fillId="83" borderId="71" xfId="0" applyFont="1" applyFill="1" applyBorder="1" applyAlignment="1">
      <alignment horizontal="center"/>
    </xf>
    <xf numFmtId="0" fontId="53" fillId="83" borderId="72" xfId="0" applyFont="1" applyFill="1" applyBorder="1" applyAlignment="1">
      <alignment horizontal="center"/>
    </xf>
    <xf numFmtId="0" fontId="53" fillId="83" borderId="75" xfId="0" applyFont="1" applyFill="1" applyBorder="1" applyAlignment="1">
      <alignment horizontal="center"/>
    </xf>
    <xf numFmtId="0" fontId="53" fillId="0" borderId="62" xfId="0" applyFont="1" applyFill="1" applyBorder="1" applyAlignment="1">
      <alignment horizontal="left" vertical="center"/>
    </xf>
    <xf numFmtId="0" fontId="53" fillId="0" borderId="65" xfId="0" applyFont="1" applyFill="1" applyBorder="1" applyAlignment="1">
      <alignment horizontal="left" vertical="center"/>
    </xf>
    <xf numFmtId="0" fontId="53" fillId="0" borderId="68" xfId="0" applyFont="1" applyFill="1" applyBorder="1" applyAlignment="1">
      <alignment horizontal="left" vertical="center"/>
    </xf>
    <xf numFmtId="0" fontId="53" fillId="0" borderId="78" xfId="0" applyFont="1" applyFill="1" applyBorder="1" applyAlignment="1">
      <alignment horizontal="left" vertical="center"/>
    </xf>
    <xf numFmtId="0" fontId="53" fillId="0" borderId="71" xfId="0" applyFont="1" applyFill="1" applyBorder="1" applyAlignment="1">
      <alignment horizontal="left" vertical="center"/>
    </xf>
    <xf numFmtId="0" fontId="53" fillId="0" borderId="73" xfId="0" applyFont="1" applyFill="1" applyBorder="1" applyAlignment="1">
      <alignment horizontal="left" vertical="center"/>
    </xf>
    <xf numFmtId="0" fontId="53" fillId="0" borderId="70" xfId="0" applyFont="1" applyFill="1" applyBorder="1" applyAlignment="1">
      <alignment horizontal="left"/>
    </xf>
    <xf numFmtId="0" fontId="53" fillId="0" borderId="55" xfId="0" applyFont="1" applyFill="1" applyBorder="1" applyAlignment="1">
      <alignment horizontal="left"/>
    </xf>
    <xf numFmtId="0" fontId="53" fillId="0" borderId="82" xfId="0" applyFont="1" applyFill="1" applyBorder="1" applyAlignment="1">
      <alignment horizontal="left"/>
    </xf>
    <xf numFmtId="0" fontId="53" fillId="0" borderId="57" xfId="0" applyFont="1" applyFill="1" applyBorder="1" applyAlignment="1">
      <alignment horizontal="left" vertical="center" wrapText="1"/>
    </xf>
    <xf numFmtId="0" fontId="53" fillId="0" borderId="59" xfId="0" applyFont="1" applyFill="1" applyBorder="1" applyAlignment="1">
      <alignment horizontal="left" vertical="center" wrapText="1"/>
    </xf>
    <xf numFmtId="0" fontId="74" fillId="0" borderId="0" xfId="0" applyFont="1" applyFill="1" applyAlignment="1">
      <alignment horizontal="center"/>
    </xf>
    <xf numFmtId="166" fontId="53" fillId="0" borderId="0" xfId="3" applyNumberFormat="1" applyFont="1" applyFill="1" applyBorder="1" applyAlignment="1">
      <alignment horizontal="left" vertical="top" wrapText="1"/>
    </xf>
    <xf numFmtId="0" fontId="53" fillId="83" borderId="60" xfId="3" applyFont="1" applyFill="1" applyBorder="1" applyAlignment="1">
      <alignment horizontal="center" wrapText="1"/>
    </xf>
    <xf numFmtId="0" fontId="53" fillId="83" borderId="84" xfId="3" applyFont="1" applyFill="1" applyBorder="1" applyAlignment="1">
      <alignment horizontal="center" wrapText="1"/>
    </xf>
    <xf numFmtId="0" fontId="53" fillId="83" borderId="58" xfId="3" applyFont="1" applyFill="1" applyBorder="1" applyAlignment="1">
      <alignment horizontal="center" vertical="center" wrapText="1"/>
    </xf>
    <xf numFmtId="0" fontId="53" fillId="83" borderId="59" xfId="3" applyFont="1" applyFill="1" applyBorder="1" applyAlignment="1">
      <alignment horizontal="center" vertical="center" wrapText="1"/>
    </xf>
    <xf numFmtId="0" fontId="53" fillId="83" borderId="60" xfId="3" applyFont="1" applyFill="1" applyBorder="1" applyAlignment="1">
      <alignment horizontal="center" vertical="center" wrapText="1"/>
    </xf>
    <xf numFmtId="1" fontId="74" fillId="83" borderId="57" xfId="3" applyNumberFormat="1" applyFont="1" applyFill="1" applyBorder="1" applyAlignment="1">
      <alignment horizontal="center" wrapText="1"/>
    </xf>
    <xf numFmtId="1" fontId="74" fillId="83" borderId="58" xfId="3" applyNumberFormat="1" applyFont="1" applyFill="1" applyBorder="1" applyAlignment="1">
      <alignment horizontal="center" wrapText="1"/>
    </xf>
    <xf numFmtId="1" fontId="74" fillId="83" borderId="60" xfId="3" applyNumberFormat="1" applyFont="1" applyFill="1" applyBorder="1" applyAlignment="1">
      <alignment horizontal="center" wrapText="1"/>
    </xf>
    <xf numFmtId="0" fontId="64" fillId="0" borderId="0" xfId="3" applyFont="1" applyFill="1" applyBorder="1" applyAlignment="1">
      <alignment horizontal="left" vertical="center"/>
    </xf>
    <xf numFmtId="0" fontId="53" fillId="83" borderId="83" xfId="3" applyFont="1" applyFill="1" applyBorder="1" applyAlignment="1">
      <alignment horizontal="center" wrapText="1"/>
    </xf>
    <xf numFmtId="0" fontId="53" fillId="0" borderId="0" xfId="3" applyFont="1" applyFill="1" applyBorder="1" applyAlignment="1">
      <alignment horizontal="center"/>
    </xf>
    <xf numFmtId="167" fontId="53" fillId="0" borderId="0" xfId="3" applyNumberFormat="1" applyFont="1" applyFill="1" applyBorder="1" applyAlignment="1">
      <alignment horizontal="center"/>
    </xf>
    <xf numFmtId="0" fontId="53" fillId="83" borderId="84" xfId="3" applyFont="1" applyFill="1" applyBorder="1" applyAlignment="1">
      <alignment horizontal="center" vertical="center" wrapText="1"/>
    </xf>
    <xf numFmtId="0" fontId="74" fillId="83" borderId="58" xfId="3" applyFont="1" applyFill="1" applyBorder="1" applyAlignment="1">
      <alignment horizontal="center" wrapText="1"/>
    </xf>
    <xf numFmtId="0" fontId="74" fillId="83" borderId="60" xfId="3" applyFont="1" applyFill="1" applyBorder="1" applyAlignment="1">
      <alignment horizontal="center" wrapText="1"/>
    </xf>
    <xf numFmtId="0" fontId="53" fillId="83" borderId="58" xfId="3" applyFont="1" applyFill="1" applyBorder="1" applyAlignment="1">
      <alignment horizontal="center" wrapText="1"/>
    </xf>
    <xf numFmtId="0" fontId="53" fillId="83" borderId="59" xfId="3" applyFont="1" applyFill="1" applyBorder="1" applyAlignment="1">
      <alignment horizontal="center" wrapText="1"/>
    </xf>
    <xf numFmtId="0" fontId="64" fillId="0" borderId="0" xfId="3" applyFont="1" applyFill="1" applyBorder="1" applyAlignment="1">
      <alignment horizontal="left" vertical="center" wrapText="1"/>
    </xf>
    <xf numFmtId="0" fontId="69" fillId="0" borderId="0" xfId="0" applyFont="1" applyFill="1" applyBorder="1" applyAlignment="1">
      <alignment horizontal="center" vertical="center"/>
    </xf>
    <xf numFmtId="0" fontId="53" fillId="0" borderId="0" xfId="3" applyFont="1" applyFill="1" applyAlignment="1">
      <alignment horizontal="center"/>
    </xf>
    <xf numFmtId="0" fontId="53" fillId="83" borderId="57" xfId="3" applyFont="1" applyFill="1" applyBorder="1" applyAlignment="1">
      <alignment horizontal="center" vertical="top" wrapText="1"/>
    </xf>
    <xf numFmtId="0" fontId="53" fillId="83" borderId="58" xfId="3" applyFont="1" applyFill="1" applyBorder="1" applyAlignment="1">
      <alignment horizontal="center" vertical="top" wrapText="1"/>
    </xf>
    <xf numFmtId="0" fontId="53" fillId="83" borderId="60" xfId="3" applyFont="1" applyFill="1" applyBorder="1" applyAlignment="1">
      <alignment horizontal="center" vertical="top" wrapText="1"/>
    </xf>
    <xf numFmtId="0" fontId="53" fillId="83" borderId="57" xfId="3" applyFont="1" applyFill="1" applyBorder="1" applyAlignment="1">
      <alignment horizontal="center" vertical="center" wrapText="1"/>
    </xf>
    <xf numFmtId="0" fontId="53" fillId="0" borderId="68" xfId="3" applyFont="1" applyFill="1" applyBorder="1" applyAlignment="1">
      <alignment horizontal="center" vertical="center"/>
    </xf>
    <xf numFmtId="0" fontId="53" fillId="0" borderId="62" xfId="3" applyFont="1" applyFill="1" applyBorder="1" applyAlignment="1">
      <alignment horizontal="center" vertical="center"/>
    </xf>
    <xf numFmtId="0" fontId="53" fillId="0" borderId="78" xfId="3" applyFont="1" applyFill="1" applyBorder="1" applyAlignment="1">
      <alignment horizontal="center" vertical="center"/>
    </xf>
    <xf numFmtId="0" fontId="53" fillId="0" borderId="65" xfId="3" applyFont="1" applyFill="1" applyBorder="1" applyAlignment="1">
      <alignment horizontal="center" vertical="center"/>
    </xf>
    <xf numFmtId="0" fontId="74" fillId="83" borderId="57" xfId="3" applyFont="1" applyFill="1" applyBorder="1" applyAlignment="1">
      <alignment horizontal="center" vertical="center"/>
    </xf>
    <xf numFmtId="0" fontId="74" fillId="83" borderId="58" xfId="3" applyFont="1" applyFill="1" applyBorder="1" applyAlignment="1">
      <alignment horizontal="center" vertical="center"/>
    </xf>
    <xf numFmtId="0" fontId="74" fillId="83" borderId="60" xfId="3" applyFont="1" applyFill="1" applyBorder="1" applyAlignment="1">
      <alignment horizontal="center" vertical="center"/>
    </xf>
    <xf numFmtId="0" fontId="53" fillId="0" borderId="0" xfId="15" applyFont="1" applyFill="1" applyAlignment="1">
      <alignment horizontal="center" wrapText="1"/>
    </xf>
    <xf numFmtId="0" fontId="53" fillId="0" borderId="68" xfId="15" applyFont="1" applyFill="1" applyBorder="1" applyAlignment="1">
      <alignment horizontal="center" vertical="center"/>
    </xf>
    <xf numFmtId="0" fontId="53" fillId="0" borderId="62" xfId="15" applyFont="1" applyFill="1" applyBorder="1" applyAlignment="1">
      <alignment horizontal="center" vertical="center"/>
    </xf>
    <xf numFmtId="0" fontId="53" fillId="0" borderId="65" xfId="15" applyFont="1" applyFill="1" applyBorder="1" applyAlignment="1">
      <alignment horizontal="center" vertical="center"/>
    </xf>
    <xf numFmtId="0" fontId="70" fillId="0" borderId="0" xfId="3" applyFont="1" applyFill="1" applyAlignment="1">
      <alignment horizontal="right"/>
    </xf>
    <xf numFmtId="0" fontId="53" fillId="83" borderId="68" xfId="15" applyFont="1" applyFill="1" applyBorder="1" applyAlignment="1">
      <alignment horizontal="center" wrapText="1"/>
    </xf>
    <xf numFmtId="0" fontId="53" fillId="83" borderId="65" xfId="15" applyFont="1" applyFill="1" applyBorder="1" applyAlignment="1">
      <alignment horizontal="center" wrapText="1"/>
    </xf>
    <xf numFmtId="0" fontId="53" fillId="83" borderId="69" xfId="15" applyFont="1" applyFill="1" applyBorder="1" applyAlignment="1">
      <alignment horizontal="center" wrapText="1"/>
    </xf>
    <xf numFmtId="0" fontId="53" fillId="83" borderId="67" xfId="15" applyFont="1" applyFill="1" applyBorder="1" applyAlignment="1">
      <alignment horizontal="center" wrapText="1"/>
    </xf>
    <xf numFmtId="0" fontId="74" fillId="83" borderId="57" xfId="15" applyFont="1" applyFill="1" applyBorder="1" applyAlignment="1">
      <alignment horizontal="center" vertical="center"/>
    </xf>
    <xf numFmtId="0" fontId="74" fillId="83" borderId="58" xfId="15" applyFont="1" applyFill="1" applyBorder="1" applyAlignment="1">
      <alignment horizontal="center" vertical="center"/>
    </xf>
    <xf numFmtId="0" fontId="74" fillId="83" borderId="60" xfId="15" applyFont="1" applyFill="1" applyBorder="1" applyAlignment="1">
      <alignment horizontal="center" vertical="center"/>
    </xf>
    <xf numFmtId="0" fontId="53" fillId="83" borderId="0" xfId="15" applyFont="1" applyFill="1" applyBorder="1" applyAlignment="1">
      <alignment horizontal="center"/>
    </xf>
    <xf numFmtId="0" fontId="53" fillId="83" borderId="69" xfId="15" applyFont="1" applyFill="1" applyBorder="1" applyAlignment="1">
      <alignment horizontal="center"/>
    </xf>
    <xf numFmtId="0" fontId="53" fillId="83" borderId="0" xfId="15" applyFont="1" applyFill="1" applyBorder="1" applyAlignment="1">
      <alignment horizontal="center" wrapText="1"/>
    </xf>
    <xf numFmtId="0" fontId="53" fillId="83" borderId="70" xfId="15" applyFont="1" applyFill="1" applyBorder="1" applyAlignment="1">
      <alignment horizontal="center" wrapText="1"/>
    </xf>
    <xf numFmtId="0" fontId="53" fillId="83" borderId="55" xfId="15" applyFont="1" applyFill="1" applyBorder="1" applyAlignment="1">
      <alignment horizontal="center"/>
    </xf>
    <xf numFmtId="0" fontId="95" fillId="0" borderId="0" xfId="15" applyFont="1" applyFill="1" applyAlignment="1">
      <alignment horizontal="left" wrapText="1"/>
    </xf>
    <xf numFmtId="2" fontId="57" fillId="0" borderId="0" xfId="15" applyNumberFormat="1" applyFont="1" applyFill="1" applyBorder="1" applyAlignment="1">
      <alignment horizontal="right" wrapText="1"/>
    </xf>
    <xf numFmtId="0" fontId="57" fillId="0" borderId="0" xfId="15" applyFont="1" applyFill="1" applyBorder="1" applyAlignment="1">
      <alignment horizontal="right" wrapText="1"/>
    </xf>
    <xf numFmtId="0" fontId="53" fillId="0" borderId="0" xfId="15" applyFont="1" applyFill="1" applyAlignment="1">
      <alignment horizontal="right" wrapText="1"/>
    </xf>
    <xf numFmtId="2" fontId="57" fillId="0" borderId="0" xfId="15" applyNumberFormat="1" applyFont="1" applyFill="1" applyBorder="1" applyAlignment="1">
      <alignment horizontal="left" wrapText="1"/>
    </xf>
    <xf numFmtId="0" fontId="57" fillId="0" borderId="0" xfId="15" applyFont="1" applyFill="1" applyBorder="1" applyAlignment="1">
      <alignment horizontal="left" vertical="top" wrapText="1"/>
    </xf>
    <xf numFmtId="0" fontId="95" fillId="0" borderId="0" xfId="15" applyFont="1" applyFill="1" applyBorder="1" applyAlignment="1">
      <alignment horizontal="justify" vertical="top" wrapText="1"/>
    </xf>
    <xf numFmtId="0" fontId="53" fillId="83" borderId="67" xfId="15" applyFont="1" applyFill="1" applyBorder="1" applyAlignment="1">
      <alignment horizontal="center"/>
    </xf>
    <xf numFmtId="0" fontId="53" fillId="83" borderId="65" xfId="15" applyFont="1" applyFill="1" applyBorder="1" applyAlignment="1">
      <alignment horizontal="center"/>
    </xf>
    <xf numFmtId="0" fontId="59" fillId="0" borderId="0" xfId="15" applyFont="1" applyFill="1" applyAlignment="1">
      <alignment horizontal="center"/>
    </xf>
    <xf numFmtId="0" fontId="53" fillId="83" borderId="77" xfId="15" applyFont="1" applyFill="1" applyBorder="1" applyAlignment="1">
      <alignment horizontal="center" wrapText="1"/>
    </xf>
    <xf numFmtId="0" fontId="53" fillId="83" borderId="64" xfId="15" applyFont="1" applyFill="1" applyBorder="1" applyAlignment="1">
      <alignment horizontal="center" wrapText="1"/>
    </xf>
    <xf numFmtId="0" fontId="53" fillId="0" borderId="0" xfId="15" applyFont="1" applyFill="1" applyBorder="1" applyAlignment="1">
      <alignment horizontal="right" wrapText="1"/>
    </xf>
    <xf numFmtId="0" fontId="59" fillId="0" borderId="0" xfId="15" applyFont="1" applyFill="1" applyBorder="1" applyAlignment="1">
      <alignment horizontal="center"/>
    </xf>
    <xf numFmtId="0" fontId="53" fillId="83" borderId="62" xfId="15" applyFont="1" applyFill="1" applyBorder="1" applyAlignment="1">
      <alignment horizontal="center" wrapText="1"/>
    </xf>
    <xf numFmtId="0" fontId="53" fillId="83" borderId="70" xfId="15" applyFont="1" applyFill="1" applyBorder="1" applyAlignment="1">
      <alignment horizontal="center"/>
    </xf>
    <xf numFmtId="0" fontId="53" fillId="83" borderId="57" xfId="15" applyFont="1" applyFill="1" applyBorder="1" applyAlignment="1">
      <alignment horizontal="center"/>
    </xf>
    <xf numFmtId="0" fontId="53" fillId="83" borderId="58" xfId="15" applyFont="1" applyFill="1" applyBorder="1" applyAlignment="1">
      <alignment horizontal="center"/>
    </xf>
    <xf numFmtId="0" fontId="53" fillId="83" borderId="59" xfId="15" applyFont="1" applyFill="1" applyBorder="1" applyAlignment="1">
      <alignment horizontal="center"/>
    </xf>
    <xf numFmtId="0" fontId="53" fillId="83" borderId="60" xfId="15" applyFont="1" applyFill="1" applyBorder="1" applyAlignment="1">
      <alignment horizontal="center"/>
    </xf>
    <xf numFmtId="0" fontId="95" fillId="0" borderId="0" xfId="15" applyFont="1" applyFill="1" applyBorder="1" applyAlignment="1">
      <alignment horizontal="center" wrapText="1"/>
    </xf>
    <xf numFmtId="0" fontId="65" fillId="0" borderId="0" xfId="15" applyFont="1" applyFill="1" applyBorder="1" applyAlignment="1">
      <alignment horizontal="left" vertical="center"/>
    </xf>
    <xf numFmtId="0" fontId="59" fillId="0" borderId="0" xfId="15" applyFont="1" applyFill="1" applyBorder="1" applyAlignment="1">
      <alignment horizontal="center" wrapText="1"/>
    </xf>
    <xf numFmtId="0" fontId="53" fillId="83" borderId="57" xfId="0" applyFont="1" applyFill="1" applyBorder="1" applyAlignment="1">
      <alignment horizontal="center"/>
    </xf>
    <xf numFmtId="0" fontId="53" fillId="83" borderId="60" xfId="0" applyFont="1" applyFill="1" applyBorder="1" applyAlignment="1">
      <alignment horizontal="center"/>
    </xf>
    <xf numFmtId="0" fontId="53" fillId="0" borderId="84" xfId="19" applyFont="1" applyFill="1" applyBorder="1" applyAlignment="1">
      <alignment horizontal="center" vertical="center" wrapText="1"/>
    </xf>
    <xf numFmtId="0" fontId="64" fillId="0" borderId="0" xfId="15" applyFont="1" applyFill="1" applyBorder="1" applyAlignment="1">
      <alignment horizontal="left" vertical="center"/>
    </xf>
    <xf numFmtId="0" fontId="53" fillId="0" borderId="0" xfId="3" applyFont="1" applyFill="1" applyBorder="1" applyAlignment="1">
      <alignment horizontal="left"/>
    </xf>
    <xf numFmtId="0" fontId="53" fillId="0" borderId="0" xfId="15" applyFont="1" applyFill="1" applyBorder="1" applyAlignment="1">
      <alignment horizontal="center" wrapText="1"/>
    </xf>
    <xf numFmtId="0" fontId="53" fillId="0" borderId="0" xfId="15" applyFont="1" applyFill="1" applyBorder="1" applyAlignment="1">
      <alignment horizontal="center"/>
    </xf>
    <xf numFmtId="0" fontId="53" fillId="83" borderId="57" xfId="3" applyFont="1" applyFill="1" applyBorder="1" applyAlignment="1">
      <alignment horizontal="center" wrapText="1"/>
    </xf>
    <xf numFmtId="0" fontId="31" fillId="0" borderId="0" xfId="3" applyFont="1" applyFill="1" applyBorder="1" applyAlignment="1">
      <alignment horizontal="center" wrapText="1"/>
    </xf>
    <xf numFmtId="1" fontId="74" fillId="83" borderId="57" xfId="3" applyNumberFormat="1" applyFont="1" applyFill="1" applyBorder="1" applyAlignment="1">
      <alignment horizontal="center" vertical="center" wrapText="1"/>
    </xf>
    <xf numFmtId="1" fontId="74" fillId="83" borderId="58" xfId="3" applyNumberFormat="1" applyFont="1" applyFill="1" applyBorder="1" applyAlignment="1">
      <alignment horizontal="center" vertical="center" wrapText="1"/>
    </xf>
    <xf numFmtId="1" fontId="74" fillId="83" borderId="60" xfId="3" applyNumberFormat="1" applyFont="1" applyFill="1" applyBorder="1" applyAlignment="1">
      <alignment horizontal="center" vertical="center" wrapText="1"/>
    </xf>
    <xf numFmtId="0" fontId="53" fillId="83" borderId="68" xfId="3" applyFont="1" applyFill="1" applyBorder="1" applyAlignment="1">
      <alignment horizontal="center" wrapText="1"/>
    </xf>
    <xf numFmtId="0" fontId="28" fillId="0" borderId="0" xfId="3" applyFont="1" applyFill="1" applyBorder="1" applyAlignment="1">
      <alignment horizontal="center" vertical="center" wrapText="1"/>
    </xf>
    <xf numFmtId="0" fontId="53" fillId="83" borderId="0" xfId="3" applyFont="1" applyFill="1" applyBorder="1" applyAlignment="1">
      <alignment horizontal="center" wrapText="1"/>
    </xf>
    <xf numFmtId="0" fontId="53" fillId="83" borderId="69" xfId="3" applyFont="1" applyFill="1" applyBorder="1" applyAlignment="1">
      <alignment horizontal="center" wrapText="1"/>
    </xf>
    <xf numFmtId="0" fontId="53" fillId="83" borderId="65" xfId="3" applyFont="1" applyFill="1" applyBorder="1" applyAlignment="1">
      <alignment horizontal="center" wrapText="1"/>
    </xf>
    <xf numFmtId="0" fontId="32" fillId="0" borderId="0" xfId="3" applyFont="1" applyFill="1" applyBorder="1" applyAlignment="1">
      <alignment horizontal="left" wrapText="1"/>
    </xf>
    <xf numFmtId="0" fontId="53" fillId="83" borderId="68" xfId="3" applyFont="1" applyFill="1" applyBorder="1" applyAlignment="1">
      <alignment horizontal="center" vertical="center" wrapText="1"/>
    </xf>
    <xf numFmtId="0" fontId="53" fillId="83" borderId="0" xfId="3" applyFont="1" applyFill="1" applyBorder="1" applyAlignment="1">
      <alignment horizontal="center" vertical="center" wrapText="1"/>
    </xf>
    <xf numFmtId="0" fontId="53" fillId="83" borderId="69" xfId="3" applyFont="1" applyFill="1" applyBorder="1" applyAlignment="1">
      <alignment horizontal="center" vertical="center" wrapText="1"/>
    </xf>
    <xf numFmtId="0" fontId="28" fillId="0" borderId="0" xfId="3" applyFont="1" applyFill="1" applyBorder="1" applyAlignment="1">
      <alignment horizontal="left" wrapText="1"/>
    </xf>
    <xf numFmtId="0" fontId="53" fillId="0" borderId="0" xfId="3" applyFont="1" applyFill="1" applyBorder="1" applyAlignment="1">
      <alignment horizontal="center" vertical="center" wrapText="1"/>
    </xf>
    <xf numFmtId="1" fontId="63" fillId="0" borderId="0" xfId="3" applyNumberFormat="1" applyFont="1" applyFill="1" applyBorder="1" applyAlignment="1">
      <alignment horizontal="center" vertical="top"/>
    </xf>
    <xf numFmtId="1" fontId="66" fillId="0" borderId="0" xfId="3" applyNumberFormat="1" applyFont="1" applyFill="1" applyBorder="1" applyAlignment="1">
      <alignment horizontal="center" vertical="top"/>
    </xf>
    <xf numFmtId="0" fontId="79" fillId="0" borderId="0" xfId="3" applyFont="1" applyFill="1" applyBorder="1" applyAlignment="1">
      <alignment horizontal="left" wrapText="1"/>
    </xf>
    <xf numFmtId="0" fontId="59" fillId="83" borderId="57" xfId="3" applyFont="1" applyFill="1" applyBorder="1" applyAlignment="1">
      <alignment horizontal="center" vertical="center" wrapText="1"/>
    </xf>
    <xf numFmtId="0" fontId="59" fillId="83" borderId="58" xfId="3" applyFont="1" applyFill="1" applyBorder="1" applyAlignment="1">
      <alignment horizontal="center" vertical="center" wrapText="1"/>
    </xf>
    <xf numFmtId="0" fontId="59" fillId="83" borderId="60" xfId="3" applyFont="1" applyFill="1" applyBorder="1" applyAlignment="1">
      <alignment horizontal="center" vertical="center" wrapText="1"/>
    </xf>
    <xf numFmtId="0" fontId="74" fillId="83" borderId="57" xfId="3" applyFont="1" applyFill="1" applyBorder="1" applyAlignment="1">
      <alignment horizontal="center" vertical="center" wrapText="1"/>
    </xf>
    <xf numFmtId="0" fontId="74" fillId="83" borderId="58" xfId="3" applyFont="1" applyFill="1" applyBorder="1" applyAlignment="1">
      <alignment horizontal="center" vertical="center" wrapText="1"/>
    </xf>
    <xf numFmtId="0" fontId="74" fillId="83" borderId="60" xfId="3" applyFont="1" applyFill="1" applyBorder="1" applyAlignment="1">
      <alignment horizontal="center" vertical="center" wrapText="1"/>
    </xf>
    <xf numFmtId="0" fontId="81" fillId="0" borderId="0" xfId="3" applyFont="1" applyFill="1" applyAlignment="1">
      <alignment horizontal="center" vertical="center" textRotation="180"/>
    </xf>
    <xf numFmtId="0" fontId="74" fillId="83" borderId="57" xfId="3" applyFont="1" applyFill="1" applyBorder="1" applyAlignment="1">
      <alignment horizontal="center" vertical="top"/>
    </xf>
    <xf numFmtId="0" fontId="74" fillId="83" borderId="58" xfId="3" applyFont="1" applyFill="1" applyBorder="1" applyAlignment="1">
      <alignment horizontal="center" vertical="top"/>
    </xf>
    <xf numFmtId="0" fontId="74" fillId="83" borderId="60" xfId="3" applyFont="1" applyFill="1" applyBorder="1" applyAlignment="1">
      <alignment horizontal="center" vertical="top"/>
    </xf>
    <xf numFmtId="0" fontId="53" fillId="83" borderId="62" xfId="3" applyFont="1" applyFill="1" applyBorder="1" applyAlignment="1">
      <alignment horizontal="right"/>
    </xf>
    <xf numFmtId="0" fontId="53" fillId="83" borderId="65" xfId="3" applyFont="1" applyFill="1" applyBorder="1" applyAlignment="1">
      <alignment horizontal="right"/>
    </xf>
    <xf numFmtId="0" fontId="53" fillId="83" borderId="0" xfId="3" applyFont="1" applyFill="1" applyBorder="1" applyAlignment="1">
      <alignment horizontal="center" vertical="top" wrapText="1"/>
    </xf>
    <xf numFmtId="0" fontId="53" fillId="83" borderId="69" xfId="3" applyFont="1" applyFill="1" applyBorder="1" applyAlignment="1">
      <alignment horizontal="center" vertical="top" wrapText="1"/>
    </xf>
    <xf numFmtId="0" fontId="53" fillId="83" borderId="70" xfId="3" applyFont="1" applyFill="1" applyBorder="1" applyAlignment="1">
      <alignment horizontal="center" vertical="center" wrapText="1"/>
    </xf>
    <xf numFmtId="0" fontId="53" fillId="83" borderId="67" xfId="3" applyFont="1" applyFill="1" applyBorder="1" applyAlignment="1">
      <alignment horizontal="center" vertical="center" wrapText="1"/>
    </xf>
    <xf numFmtId="0" fontId="53" fillId="83" borderId="70" xfId="3" applyFont="1" applyFill="1" applyBorder="1" applyAlignment="1">
      <alignment horizontal="center" vertical="center"/>
    </xf>
    <xf numFmtId="0" fontId="53" fillId="83" borderId="55" xfId="3" applyFont="1" applyFill="1" applyBorder="1" applyAlignment="1">
      <alignment horizontal="center" vertical="center"/>
    </xf>
    <xf numFmtId="0" fontId="53" fillId="83" borderId="67" xfId="3" applyFont="1" applyFill="1" applyBorder="1" applyAlignment="1">
      <alignment horizontal="center" vertical="center"/>
    </xf>
    <xf numFmtId="0" fontId="53" fillId="83" borderId="70" xfId="3" applyFont="1" applyFill="1" applyBorder="1" applyAlignment="1">
      <alignment horizontal="center"/>
    </xf>
    <xf numFmtId="0" fontId="53" fillId="83" borderId="55" xfId="3" applyFont="1" applyFill="1" applyBorder="1" applyAlignment="1">
      <alignment horizontal="center"/>
    </xf>
    <xf numFmtId="0" fontId="53" fillId="83" borderId="67" xfId="3" applyFont="1" applyFill="1" applyBorder="1" applyAlignment="1">
      <alignment horizontal="center"/>
    </xf>
    <xf numFmtId="0" fontId="76" fillId="83" borderId="0" xfId="19" applyFont="1" applyFill="1" applyBorder="1" applyAlignment="1">
      <alignment horizontal="center"/>
    </xf>
    <xf numFmtId="0" fontId="76" fillId="83" borderId="69" xfId="19" applyFont="1" applyFill="1" applyBorder="1" applyAlignment="1">
      <alignment horizontal="center"/>
    </xf>
    <xf numFmtId="0" fontId="29" fillId="0" borderId="0" xfId="19" applyFont="1" applyFill="1" applyAlignment="1">
      <alignment horizontal="center" vertical="center" textRotation="180"/>
    </xf>
    <xf numFmtId="0" fontId="36" fillId="0" borderId="55" xfId="19" applyFont="1" applyFill="1" applyBorder="1" applyAlignment="1">
      <alignment horizontal="center" vertical="top"/>
    </xf>
    <xf numFmtId="0" fontId="53" fillId="83" borderId="57" xfId="19" applyFont="1" applyFill="1" applyBorder="1" applyAlignment="1">
      <alignment horizontal="center" vertical="center" wrapText="1"/>
    </xf>
    <xf numFmtId="0" fontId="53" fillId="83" borderId="58" xfId="19" applyFont="1" applyFill="1" applyBorder="1" applyAlignment="1">
      <alignment horizontal="center" vertical="center" wrapText="1"/>
    </xf>
    <xf numFmtId="0" fontId="53" fillId="83" borderId="59" xfId="19" applyFont="1" applyFill="1" applyBorder="1" applyAlignment="1">
      <alignment horizontal="center" vertical="center" wrapText="1"/>
    </xf>
    <xf numFmtId="0" fontId="53" fillId="83" borderId="60" xfId="19" applyFont="1" applyFill="1" applyBorder="1" applyAlignment="1">
      <alignment horizontal="center" vertical="center" wrapText="1"/>
    </xf>
    <xf numFmtId="0" fontId="66" fillId="83" borderId="0" xfId="19" applyFont="1" applyFill="1" applyBorder="1" applyAlignment="1">
      <alignment horizontal="center"/>
    </xf>
    <xf numFmtId="0" fontId="187" fillId="83" borderId="0" xfId="19" applyFont="1" applyFill="1" applyBorder="1" applyAlignment="1">
      <alignment horizontal="center"/>
    </xf>
    <xf numFmtId="0" fontId="53" fillId="83" borderId="0" xfId="19" applyFont="1" applyFill="1" applyBorder="1" applyAlignment="1">
      <alignment horizontal="center"/>
    </xf>
    <xf numFmtId="0" fontId="53" fillId="83" borderId="69" xfId="19" applyFont="1" applyFill="1" applyBorder="1" applyAlignment="1">
      <alignment horizontal="center"/>
    </xf>
    <xf numFmtId="0" fontId="76" fillId="83" borderId="105" xfId="19" applyFont="1" applyFill="1" applyBorder="1" applyAlignment="1">
      <alignment horizontal="center"/>
    </xf>
    <xf numFmtId="0" fontId="74" fillId="83" borderId="57" xfId="19" applyFont="1" applyFill="1" applyBorder="1" applyAlignment="1">
      <alignment horizontal="center" vertical="top"/>
    </xf>
    <xf numFmtId="0" fontId="74" fillId="83" borderId="58" xfId="19" applyFont="1" applyFill="1" applyBorder="1" applyAlignment="1">
      <alignment horizontal="center" vertical="top"/>
    </xf>
    <xf numFmtId="0" fontId="74" fillId="83" borderId="60" xfId="19" applyFont="1" applyFill="1" applyBorder="1" applyAlignment="1">
      <alignment horizontal="center" vertical="top"/>
    </xf>
    <xf numFmtId="0" fontId="66" fillId="83" borderId="63" xfId="19" applyFont="1" applyFill="1" applyBorder="1" applyAlignment="1">
      <alignment horizontal="center"/>
    </xf>
    <xf numFmtId="165" fontId="53" fillId="83" borderId="0" xfId="19" applyNumberFormat="1" applyFont="1" applyFill="1" applyBorder="1" applyAlignment="1">
      <alignment horizontal="center" vertical="center"/>
    </xf>
    <xf numFmtId="165" fontId="53" fillId="83" borderId="69" xfId="19" applyNumberFormat="1" applyFont="1" applyFill="1" applyBorder="1" applyAlignment="1">
      <alignment horizontal="center" vertical="center"/>
    </xf>
    <xf numFmtId="0" fontId="53" fillId="0" borderId="0" xfId="19" applyFont="1" applyFill="1" applyBorder="1" applyAlignment="1">
      <alignment horizontal="center"/>
    </xf>
    <xf numFmtId="0" fontId="53" fillId="0" borderId="69" xfId="19" applyFont="1" applyFill="1" applyBorder="1" applyAlignment="1">
      <alignment horizontal="center"/>
    </xf>
    <xf numFmtId="0" fontId="53" fillId="83" borderId="0" xfId="19" applyFont="1" applyFill="1" applyBorder="1" applyAlignment="1">
      <alignment horizontal="center" vertical="top"/>
    </xf>
    <xf numFmtId="0" fontId="53" fillId="83" borderId="69" xfId="19" applyFont="1" applyFill="1" applyBorder="1" applyAlignment="1">
      <alignment horizontal="center" vertical="top"/>
    </xf>
    <xf numFmtId="0" fontId="53" fillId="83" borderId="63" xfId="19" applyFont="1" applyFill="1" applyBorder="1" applyAlignment="1">
      <alignment horizontal="center" vertical="top"/>
    </xf>
    <xf numFmtId="0" fontId="53" fillId="83" borderId="0" xfId="19" applyFont="1" applyFill="1" applyBorder="1" applyAlignment="1">
      <alignment horizontal="center" wrapText="1"/>
    </xf>
    <xf numFmtId="0" fontId="53" fillId="83" borderId="69" xfId="19" applyFont="1" applyFill="1" applyBorder="1" applyAlignment="1">
      <alignment horizontal="center" wrapText="1"/>
    </xf>
    <xf numFmtId="0" fontId="53" fillId="83" borderId="57" xfId="19" applyFont="1" applyFill="1" applyBorder="1" applyAlignment="1">
      <alignment horizontal="center" wrapText="1"/>
    </xf>
    <xf numFmtId="0" fontId="53" fillId="83" borderId="58" xfId="19" applyFont="1" applyFill="1" applyBorder="1" applyAlignment="1">
      <alignment horizontal="center" wrapText="1"/>
    </xf>
    <xf numFmtId="0" fontId="53" fillId="83" borderId="60" xfId="19" applyFont="1" applyFill="1" applyBorder="1" applyAlignment="1">
      <alignment horizontal="center" wrapText="1"/>
    </xf>
    <xf numFmtId="0" fontId="74" fillId="83" borderId="57" xfId="19" applyFont="1" applyFill="1" applyBorder="1" applyAlignment="1">
      <alignment horizontal="center" vertical="center"/>
    </xf>
    <xf numFmtId="0" fontId="74" fillId="83" borderId="58" xfId="19" applyFont="1" applyFill="1" applyBorder="1" applyAlignment="1">
      <alignment horizontal="center" vertical="center"/>
    </xf>
    <xf numFmtId="0" fontId="74" fillId="83" borderId="60" xfId="19" applyFont="1" applyFill="1" applyBorder="1" applyAlignment="1">
      <alignment horizontal="center" vertical="center"/>
    </xf>
    <xf numFmtId="0" fontId="53" fillId="83" borderId="63" xfId="3" applyFont="1" applyFill="1" applyBorder="1" applyAlignment="1">
      <alignment horizontal="center" wrapText="1"/>
    </xf>
    <xf numFmtId="0" fontId="53" fillId="83" borderId="70" xfId="3" applyFont="1" applyFill="1" applyBorder="1" applyAlignment="1">
      <alignment horizontal="center" wrapText="1"/>
    </xf>
    <xf numFmtId="0" fontId="53" fillId="83" borderId="67" xfId="3" applyFont="1" applyFill="1" applyBorder="1" applyAlignment="1">
      <alignment horizontal="center" wrapText="1"/>
    </xf>
    <xf numFmtId="0" fontId="53" fillId="0" borderId="0" xfId="3" applyFont="1" applyFill="1" applyBorder="1" applyAlignment="1">
      <alignment horizontal="left" vertical="top" wrapText="1"/>
    </xf>
    <xf numFmtId="167" fontId="77" fillId="0" borderId="0" xfId="56" applyNumberFormat="1" applyFont="1" applyFill="1" applyBorder="1" applyAlignment="1">
      <alignment horizontal="center" wrapText="1"/>
    </xf>
    <xf numFmtId="0" fontId="77" fillId="0" borderId="0" xfId="56" applyFont="1" applyFill="1" applyBorder="1" applyAlignment="1">
      <alignment horizontal="center" wrapText="1"/>
    </xf>
    <xf numFmtId="14" fontId="53" fillId="83" borderId="68" xfId="3" applyNumberFormat="1" applyFont="1" applyFill="1" applyBorder="1" applyAlignment="1">
      <alignment horizontal="center" textRotation="90" wrapText="1"/>
    </xf>
    <xf numFmtId="14" fontId="53" fillId="83" borderId="62" xfId="3" applyNumberFormat="1" applyFont="1" applyFill="1" applyBorder="1" applyAlignment="1">
      <alignment horizontal="center" textRotation="90" wrapText="1"/>
    </xf>
    <xf numFmtId="14" fontId="53" fillId="83" borderId="65" xfId="3" applyNumberFormat="1" applyFont="1" applyFill="1" applyBorder="1" applyAlignment="1">
      <alignment horizontal="center" textRotation="90" wrapText="1"/>
    </xf>
    <xf numFmtId="0" fontId="53" fillId="0" borderId="0" xfId="0" applyFont="1" applyFill="1" applyBorder="1" applyAlignment="1">
      <alignment horizontal="right"/>
    </xf>
    <xf numFmtId="0" fontId="53" fillId="0" borderId="70" xfId="58" applyFont="1" applyFill="1" applyBorder="1" applyAlignment="1">
      <alignment horizontal="left"/>
    </xf>
    <xf numFmtId="0" fontId="53" fillId="0" borderId="55" xfId="58" applyFont="1" applyFill="1" applyBorder="1" applyAlignment="1">
      <alignment horizontal="left"/>
    </xf>
    <xf numFmtId="0" fontId="53" fillId="0" borderId="82" xfId="58" applyFont="1" applyFill="1" applyBorder="1" applyAlignment="1">
      <alignment horizontal="left"/>
    </xf>
    <xf numFmtId="0" fontId="74" fillId="83" borderId="57" xfId="0" applyNumberFormat="1" applyFont="1" applyFill="1" applyBorder="1" applyAlignment="1">
      <alignment horizontal="center" vertical="center"/>
    </xf>
    <xf numFmtId="0" fontId="74" fillId="83" borderId="58" xfId="0" applyNumberFormat="1" applyFont="1" applyFill="1" applyBorder="1" applyAlignment="1">
      <alignment horizontal="center" vertical="center"/>
    </xf>
    <xf numFmtId="0" fontId="74" fillId="83" borderId="60" xfId="0" applyNumberFormat="1" applyFont="1" applyFill="1" applyBorder="1" applyAlignment="1">
      <alignment horizontal="center" vertical="center"/>
    </xf>
    <xf numFmtId="0" fontId="95" fillId="0" borderId="0" xfId="0" applyFont="1" applyFill="1" applyAlignment="1">
      <alignment horizontal="left" vertical="top" wrapText="1"/>
    </xf>
    <xf numFmtId="0" fontId="64" fillId="0" borderId="0" xfId="3" applyFont="1" applyFill="1" applyAlignment="1">
      <alignment horizontal="center"/>
    </xf>
    <xf numFmtId="49" fontId="53" fillId="0" borderId="0" xfId="3" applyNumberFormat="1" applyFont="1" applyFill="1" applyBorder="1" applyAlignment="1">
      <alignment horizontal="center"/>
    </xf>
    <xf numFmtId="167" fontId="87" fillId="0" borderId="0" xfId="3" applyNumberFormat="1" applyFont="1" applyFill="1" applyBorder="1" applyAlignment="1">
      <alignment horizontal="center" wrapText="1"/>
    </xf>
    <xf numFmtId="0" fontId="63" fillId="0" borderId="0" xfId="3" applyFont="1" applyFill="1" applyAlignment="1">
      <alignment horizontal="center" wrapText="1"/>
    </xf>
    <xf numFmtId="0" fontId="64" fillId="0" borderId="0" xfId="0" applyFont="1" applyFill="1" applyBorder="1" applyAlignment="1">
      <alignment horizontal="left"/>
    </xf>
    <xf numFmtId="167" fontId="91" fillId="0" borderId="0" xfId="3" applyNumberFormat="1" applyFont="1" applyFill="1" applyBorder="1" applyAlignment="1">
      <alignment horizontal="center" wrapText="1"/>
    </xf>
    <xf numFmtId="0" fontId="53" fillId="0" borderId="0" xfId="3" applyFont="1" applyFill="1" applyAlignment="1">
      <alignment horizontal="center" wrapText="1"/>
    </xf>
    <xf numFmtId="167" fontId="90" fillId="36" borderId="0" xfId="3" applyNumberFormat="1" applyFont="1" applyFill="1" applyBorder="1" applyAlignment="1">
      <alignment horizontal="center" vertical="center" wrapText="1"/>
    </xf>
    <xf numFmtId="0" fontId="53" fillId="0" borderId="0" xfId="3" applyFont="1" applyFill="1" applyAlignment="1">
      <alignment horizontal="left"/>
    </xf>
    <xf numFmtId="167" fontId="61" fillId="0" borderId="0" xfId="3" applyNumberFormat="1" applyFont="1" applyFill="1" applyBorder="1" applyAlignment="1">
      <alignment horizontal="center" wrapText="1"/>
    </xf>
    <xf numFmtId="0" fontId="53" fillId="0" borderId="68" xfId="95" applyFont="1" applyFill="1" applyBorder="1" applyAlignment="1">
      <alignment horizontal="center" vertical="center"/>
    </xf>
    <xf numFmtId="0" fontId="53" fillId="0" borderId="62" xfId="95" applyFont="1" applyFill="1" applyBorder="1" applyAlignment="1">
      <alignment horizontal="center" vertical="center"/>
    </xf>
    <xf numFmtId="0" fontId="53" fillId="0" borderId="65" xfId="95" applyFont="1" applyFill="1" applyBorder="1" applyAlignment="1">
      <alignment horizontal="center" vertical="center"/>
    </xf>
    <xf numFmtId="20" fontId="53" fillId="0" borderId="57" xfId="3" applyNumberFormat="1" applyFont="1" applyFill="1" applyBorder="1" applyAlignment="1">
      <alignment horizontal="left" vertical="center"/>
    </xf>
    <xf numFmtId="20" fontId="53" fillId="0" borderId="60" xfId="3" applyNumberFormat="1" applyFont="1" applyFill="1" applyBorder="1" applyAlignment="1">
      <alignment horizontal="left" vertical="center"/>
    </xf>
    <xf numFmtId="14" fontId="53" fillId="83" borderId="57" xfId="3" applyNumberFormat="1" applyFont="1" applyFill="1" applyBorder="1" applyAlignment="1">
      <alignment horizontal="center" wrapText="1"/>
    </xf>
    <xf numFmtId="14" fontId="53" fillId="83" borderId="60" xfId="3" applyNumberFormat="1" applyFont="1" applyFill="1" applyBorder="1" applyAlignment="1">
      <alignment horizontal="center" wrapText="1"/>
    </xf>
    <xf numFmtId="0" fontId="53" fillId="0" borderId="0" xfId="3" applyFont="1" applyFill="1" applyBorder="1" applyAlignment="1">
      <alignment horizontal="center" vertical="top" wrapText="1"/>
    </xf>
    <xf numFmtId="0" fontId="53" fillId="0" borderId="0" xfId="95" applyFont="1" applyFill="1" applyBorder="1" applyAlignment="1">
      <alignment horizontal="center" vertical="center"/>
    </xf>
    <xf numFmtId="14" fontId="53" fillId="0" borderId="0" xfId="3" applyNumberFormat="1" applyFont="1" applyFill="1" applyBorder="1" applyAlignment="1">
      <alignment horizontal="center" wrapText="1"/>
    </xf>
    <xf numFmtId="0" fontId="95" fillId="0" borderId="0" xfId="3" applyFont="1" applyFill="1" applyBorder="1" applyAlignment="1">
      <alignment horizontal="right"/>
    </xf>
    <xf numFmtId="164" fontId="53" fillId="0" borderId="0" xfId="1" applyNumberFormat="1" applyFont="1" applyFill="1" applyBorder="1" applyAlignment="1">
      <alignment horizontal="center"/>
    </xf>
    <xf numFmtId="0" fontId="53" fillId="83" borderId="62" xfId="3" applyFont="1" applyFill="1" applyBorder="1" applyAlignment="1">
      <alignment horizontal="center" wrapText="1"/>
    </xf>
    <xf numFmtId="1" fontId="53" fillId="83" borderId="57" xfId="3" applyNumberFormat="1" applyFont="1" applyFill="1" applyBorder="1" applyAlignment="1">
      <alignment horizontal="center" vertical="center" wrapText="1"/>
    </xf>
    <xf numFmtId="1" fontId="53" fillId="83" borderId="58" xfId="3" applyNumberFormat="1" applyFont="1" applyFill="1" applyBorder="1" applyAlignment="1">
      <alignment horizontal="center" vertical="center" wrapText="1"/>
    </xf>
    <xf numFmtId="1" fontId="53" fillId="83" borderId="60" xfId="3" applyNumberFormat="1" applyFont="1" applyFill="1" applyBorder="1" applyAlignment="1">
      <alignment horizontal="center" vertical="center" wrapText="1"/>
    </xf>
    <xf numFmtId="0" fontId="98" fillId="0" borderId="0" xfId="3" applyFont="1" applyFill="1" applyBorder="1" applyAlignment="1">
      <alignment horizontal="left"/>
    </xf>
    <xf numFmtId="1" fontId="53" fillId="83" borderId="70" xfId="3" applyNumberFormat="1" applyFont="1" applyFill="1" applyBorder="1" applyAlignment="1">
      <alignment horizontal="center" wrapText="1"/>
    </xf>
    <xf numFmtId="1" fontId="53" fillId="83" borderId="67" xfId="3" applyNumberFormat="1" applyFont="1" applyFill="1" applyBorder="1" applyAlignment="1">
      <alignment horizontal="center" wrapText="1"/>
    </xf>
    <xf numFmtId="1" fontId="53" fillId="83" borderId="55" xfId="3" applyNumberFormat="1" applyFont="1" applyFill="1" applyBorder="1" applyAlignment="1">
      <alignment horizontal="center" wrapText="1"/>
    </xf>
    <xf numFmtId="1" fontId="53" fillId="83" borderId="114" xfId="3" applyNumberFormat="1" applyFont="1" applyFill="1" applyBorder="1" applyAlignment="1">
      <alignment horizontal="center" wrapText="1"/>
    </xf>
    <xf numFmtId="1" fontId="53" fillId="0" borderId="0" xfId="3" applyNumberFormat="1" applyFont="1" applyFill="1" applyBorder="1" applyAlignment="1">
      <alignment horizontal="left" vertical="center"/>
    </xf>
    <xf numFmtId="1" fontId="59" fillId="83" borderId="58" xfId="3" applyNumberFormat="1" applyFont="1" applyFill="1" applyBorder="1" applyAlignment="1">
      <alignment horizontal="center" vertical="top" wrapText="1"/>
    </xf>
    <xf numFmtId="0" fontId="59" fillId="83" borderId="58" xfId="3" applyFont="1" applyFill="1" applyBorder="1" applyAlignment="1">
      <alignment horizontal="center" vertical="top" wrapText="1"/>
    </xf>
    <xf numFmtId="0" fontId="59" fillId="83" borderId="60" xfId="3" applyFont="1" applyFill="1" applyBorder="1" applyAlignment="1">
      <alignment horizontal="center" vertical="top" wrapText="1"/>
    </xf>
    <xf numFmtId="1" fontId="53" fillId="83" borderId="58" xfId="3" applyNumberFormat="1" applyFont="1" applyFill="1" applyBorder="1" applyAlignment="1">
      <alignment horizontal="center" wrapText="1"/>
    </xf>
    <xf numFmtId="1" fontId="53" fillId="83" borderId="59" xfId="3" applyNumberFormat="1" applyFont="1" applyFill="1" applyBorder="1" applyAlignment="1">
      <alignment horizontal="center" wrapText="1"/>
    </xf>
    <xf numFmtId="0" fontId="74" fillId="83" borderId="57" xfId="3" applyFont="1" applyFill="1" applyBorder="1" applyAlignment="1">
      <alignment horizontal="center" vertical="top" wrapText="1"/>
    </xf>
    <xf numFmtId="0" fontId="74" fillId="83" borderId="58" xfId="3" applyFont="1" applyFill="1" applyBorder="1" applyAlignment="1">
      <alignment horizontal="center" vertical="top" wrapText="1"/>
    </xf>
    <xf numFmtId="0" fontId="74" fillId="83" borderId="60" xfId="3" applyFont="1" applyFill="1" applyBorder="1" applyAlignment="1">
      <alignment horizontal="center" vertical="top" wrapText="1"/>
    </xf>
    <xf numFmtId="0" fontId="59" fillId="83" borderId="0" xfId="3" applyFont="1" applyFill="1" applyBorder="1" applyAlignment="1">
      <alignment horizontal="center" vertical="center"/>
    </xf>
    <xf numFmtId="0" fontId="59" fillId="83" borderId="105" xfId="3" applyFont="1" applyFill="1" applyBorder="1" applyAlignment="1">
      <alignment horizontal="center" vertical="center"/>
    </xf>
    <xf numFmtId="0" fontId="59" fillId="83" borderId="55" xfId="3" applyFont="1" applyFill="1" applyBorder="1" applyAlignment="1">
      <alignment horizontal="center" vertical="center"/>
    </xf>
    <xf numFmtId="0" fontId="59" fillId="83" borderId="66" xfId="3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left" vertical="center" wrapText="1"/>
    </xf>
    <xf numFmtId="0" fontId="74" fillId="83" borderId="57" xfId="0" applyFont="1" applyFill="1" applyBorder="1" applyAlignment="1">
      <alignment horizontal="center" vertical="center"/>
    </xf>
    <xf numFmtId="0" fontId="74" fillId="83" borderId="60" xfId="0" applyFont="1" applyFill="1" applyBorder="1" applyAlignment="1">
      <alignment horizontal="center" vertical="center"/>
    </xf>
    <xf numFmtId="1" fontId="59" fillId="83" borderId="57" xfId="0" applyNumberFormat="1" applyFont="1" applyFill="1" applyBorder="1" applyAlignment="1">
      <alignment horizontal="center" vertical="center" wrapText="1"/>
    </xf>
    <xf numFmtId="1" fontId="59" fillId="83" borderId="58" xfId="0" applyNumberFormat="1" applyFont="1" applyFill="1" applyBorder="1" applyAlignment="1">
      <alignment horizontal="center" vertical="center" wrapText="1"/>
    </xf>
    <xf numFmtId="1" fontId="59" fillId="83" borderId="60" xfId="0" applyNumberFormat="1" applyFont="1" applyFill="1" applyBorder="1" applyAlignment="1">
      <alignment horizontal="center" vertical="center" wrapText="1"/>
    </xf>
    <xf numFmtId="1" fontId="53" fillId="0" borderId="0" xfId="0" applyNumberFormat="1" applyFont="1" applyFill="1" applyAlignment="1">
      <alignment horizontal="center" vertical="center" wrapText="1"/>
    </xf>
    <xf numFmtId="0" fontId="53" fillId="0" borderId="57" xfId="0" applyFont="1" applyFill="1" applyBorder="1" applyAlignment="1">
      <alignment horizontal="right"/>
    </xf>
    <xf numFmtId="0" fontId="53" fillId="0" borderId="60" xfId="0" applyFont="1" applyFill="1" applyBorder="1" applyAlignment="1">
      <alignment horizontal="right"/>
    </xf>
    <xf numFmtId="0" fontId="53" fillId="5" borderId="57" xfId="0" applyFont="1" applyFill="1" applyBorder="1" applyAlignment="1">
      <alignment horizontal="right"/>
    </xf>
    <xf numFmtId="0" fontId="53" fillId="5" borderId="60" xfId="0" applyFont="1" applyFill="1" applyBorder="1" applyAlignment="1">
      <alignment horizontal="right"/>
    </xf>
    <xf numFmtId="1" fontId="53" fillId="0" borderId="115" xfId="0" applyNumberFormat="1" applyFont="1" applyFill="1" applyBorder="1" applyAlignment="1">
      <alignment horizontal="right" vertical="center" wrapText="1"/>
    </xf>
    <xf numFmtId="1" fontId="53" fillId="0" borderId="69" xfId="0" applyNumberFormat="1" applyFont="1" applyFill="1" applyBorder="1" applyAlignment="1">
      <alignment horizontal="right" vertical="center" wrapText="1"/>
    </xf>
    <xf numFmtId="1" fontId="53" fillId="0" borderId="70" xfId="0" applyNumberFormat="1" applyFont="1" applyFill="1" applyBorder="1" applyAlignment="1">
      <alignment horizontal="right" vertical="center" wrapText="1"/>
    </xf>
    <xf numFmtId="1" fontId="53" fillId="0" borderId="67" xfId="0" applyNumberFormat="1" applyFont="1" applyFill="1" applyBorder="1" applyAlignment="1">
      <alignment horizontal="right" vertical="center" wrapText="1"/>
    </xf>
    <xf numFmtId="0" fontId="53" fillId="0" borderId="6" xfId="0" applyFont="1" applyFill="1" applyBorder="1" applyAlignment="1">
      <alignment horizontal="right" vertical="center"/>
    </xf>
    <xf numFmtId="0" fontId="53" fillId="0" borderId="80" xfId="0" applyFont="1" applyFill="1" applyBorder="1" applyAlignment="1">
      <alignment horizontal="right" vertical="center"/>
    </xf>
    <xf numFmtId="0" fontId="53" fillId="83" borderId="68" xfId="0" applyFont="1" applyFill="1" applyBorder="1" applyAlignment="1">
      <alignment horizontal="center" wrapText="1"/>
    </xf>
    <xf numFmtId="0" fontId="53" fillId="83" borderId="62" xfId="0" applyFont="1" applyFill="1" applyBorder="1" applyAlignment="1">
      <alignment horizontal="center" wrapText="1"/>
    </xf>
    <xf numFmtId="0" fontId="53" fillId="83" borderId="65" xfId="0" applyFont="1" applyFill="1" applyBorder="1" applyAlignment="1">
      <alignment horizontal="center" wrapText="1"/>
    </xf>
    <xf numFmtId="0" fontId="53" fillId="0" borderId="115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69" xfId="0" applyFont="1" applyFill="1" applyBorder="1" applyAlignment="1">
      <alignment horizontal="center" vertical="center" wrapText="1"/>
    </xf>
    <xf numFmtId="0" fontId="53" fillId="0" borderId="115" xfId="0" applyFont="1" applyFill="1" applyBorder="1" applyAlignment="1">
      <alignment horizontal="center" wrapText="1"/>
    </xf>
    <xf numFmtId="0" fontId="53" fillId="0" borderId="0" xfId="0" applyFont="1" applyFill="1" applyBorder="1" applyAlignment="1">
      <alignment horizontal="center" wrapText="1"/>
    </xf>
    <xf numFmtId="0" fontId="53" fillId="0" borderId="115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 vertical="center"/>
    </xf>
    <xf numFmtId="0" fontId="53" fillId="0" borderId="69" xfId="0" applyFont="1" applyFill="1" applyBorder="1" applyAlignment="1">
      <alignment horizontal="left" vertical="center"/>
    </xf>
    <xf numFmtId="0" fontId="53" fillId="0" borderId="115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0" fontId="76" fillId="83" borderId="0" xfId="0" applyFont="1" applyFill="1" applyBorder="1" applyAlignment="1">
      <alignment horizontal="center" vertical="top" wrapText="1"/>
    </xf>
    <xf numFmtId="0" fontId="76" fillId="83" borderId="69" xfId="0" applyFont="1" applyFill="1" applyBorder="1" applyAlignment="1">
      <alignment horizontal="center" vertical="top" wrapText="1"/>
    </xf>
    <xf numFmtId="0" fontId="53" fillId="83" borderId="77" xfId="0" applyFont="1" applyFill="1" applyBorder="1" applyAlignment="1">
      <alignment horizontal="center" wrapText="1"/>
    </xf>
    <xf numFmtId="0" fontId="53" fillId="83" borderId="61" xfId="0" applyFont="1" applyFill="1" applyBorder="1" applyAlignment="1">
      <alignment horizontal="center" wrapText="1"/>
    </xf>
    <xf numFmtId="0" fontId="53" fillId="83" borderId="64" xfId="0" applyFont="1" applyFill="1" applyBorder="1" applyAlignment="1">
      <alignment horizontal="center" wrapText="1"/>
    </xf>
    <xf numFmtId="0" fontId="53" fillId="83" borderId="0" xfId="0" applyFont="1" applyFill="1" applyBorder="1" applyAlignment="1">
      <alignment horizontal="right" wrapText="1"/>
    </xf>
    <xf numFmtId="0" fontId="53" fillId="83" borderId="63" xfId="0" applyFont="1" applyFill="1" applyBorder="1" applyAlignment="1">
      <alignment horizontal="right" wrapText="1"/>
    </xf>
    <xf numFmtId="0" fontId="53" fillId="83" borderId="55" xfId="0" applyFont="1" applyFill="1" applyBorder="1" applyAlignment="1">
      <alignment horizontal="right" wrapText="1"/>
    </xf>
    <xf numFmtId="0" fontId="53" fillId="83" borderId="67" xfId="0" applyFont="1" applyFill="1" applyBorder="1" applyAlignment="1">
      <alignment horizontal="right" wrapText="1"/>
    </xf>
    <xf numFmtId="0" fontId="53" fillId="83" borderId="0" xfId="0" applyFont="1" applyFill="1" applyBorder="1" applyAlignment="1">
      <alignment horizontal="center" vertical="top" wrapText="1"/>
    </xf>
    <xf numFmtId="0" fontId="53" fillId="83" borderId="69" xfId="0" applyFont="1" applyFill="1" applyBorder="1" applyAlignment="1">
      <alignment horizontal="center" vertical="top" wrapText="1"/>
    </xf>
    <xf numFmtId="0" fontId="74" fillId="83" borderId="57" xfId="0" applyFont="1" applyFill="1" applyBorder="1" applyAlignment="1">
      <alignment horizontal="center" vertical="center" wrapText="1"/>
    </xf>
    <xf numFmtId="0" fontId="74" fillId="83" borderId="58" xfId="0" applyFont="1" applyFill="1" applyBorder="1" applyAlignment="1">
      <alignment horizontal="center" vertical="center" wrapText="1"/>
    </xf>
    <xf numFmtId="0" fontId="74" fillId="83" borderId="60" xfId="0" applyFont="1" applyFill="1" applyBorder="1" applyAlignment="1">
      <alignment horizontal="center" vertical="center" wrapText="1"/>
    </xf>
    <xf numFmtId="0" fontId="53" fillId="83" borderId="0" xfId="0" applyFont="1" applyFill="1" applyBorder="1" applyAlignment="1">
      <alignment horizontal="center" vertical="center" wrapText="1"/>
    </xf>
    <xf numFmtId="0" fontId="53" fillId="83" borderId="69" xfId="0" applyFont="1" applyFill="1" applyBorder="1" applyAlignment="1">
      <alignment horizontal="center" vertical="center" wrapText="1"/>
    </xf>
    <xf numFmtId="0" fontId="53" fillId="83" borderId="70" xfId="0" applyFont="1" applyFill="1" applyBorder="1" applyAlignment="1">
      <alignment horizontal="center" vertical="center" wrapText="1"/>
    </xf>
    <xf numFmtId="0" fontId="53" fillId="83" borderId="55" xfId="0" applyFont="1" applyFill="1" applyBorder="1" applyAlignment="1">
      <alignment horizontal="center" vertical="center" wrapText="1"/>
    </xf>
    <xf numFmtId="0" fontId="53" fillId="83" borderId="67" xfId="0" applyFont="1" applyFill="1" applyBorder="1" applyAlignment="1">
      <alignment horizontal="center" vertical="center" wrapText="1"/>
    </xf>
    <xf numFmtId="0" fontId="76" fillId="83" borderId="0" xfId="0" applyFont="1" applyFill="1" applyBorder="1" applyAlignment="1">
      <alignment horizontal="center" vertical="center" wrapText="1"/>
    </xf>
    <xf numFmtId="0" fontId="76" fillId="83" borderId="69" xfId="0" applyFont="1" applyFill="1" applyBorder="1" applyAlignment="1">
      <alignment horizontal="center" vertical="center" wrapText="1"/>
    </xf>
    <xf numFmtId="0" fontId="76" fillId="83" borderId="55" xfId="0" applyFont="1" applyFill="1" applyBorder="1" applyAlignment="1">
      <alignment horizontal="center" vertical="center" wrapText="1"/>
    </xf>
    <xf numFmtId="0" fontId="76" fillId="83" borderId="67" xfId="0" applyFont="1" applyFill="1" applyBorder="1" applyAlignment="1">
      <alignment horizontal="center" vertical="center" wrapText="1"/>
    </xf>
    <xf numFmtId="0" fontId="64" fillId="0" borderId="0" xfId="3" applyFont="1" applyFill="1" applyBorder="1" applyAlignment="1">
      <alignment horizontal="left"/>
    </xf>
    <xf numFmtId="0" fontId="53" fillId="83" borderId="57" xfId="3" applyFont="1" applyFill="1" applyBorder="1" applyAlignment="1">
      <alignment horizontal="center"/>
    </xf>
    <xf numFmtId="0" fontId="53" fillId="83" borderId="58" xfId="3" applyFont="1" applyFill="1" applyBorder="1" applyAlignment="1">
      <alignment horizontal="center"/>
    </xf>
    <xf numFmtId="0" fontId="53" fillId="83" borderId="60" xfId="3" applyFont="1" applyFill="1" applyBorder="1" applyAlignment="1">
      <alignment horizontal="center"/>
    </xf>
    <xf numFmtId="0" fontId="53" fillId="0" borderId="69" xfId="3" applyFont="1" applyFill="1" applyBorder="1" applyAlignment="1">
      <alignment horizontal="center"/>
    </xf>
    <xf numFmtId="0" fontId="53" fillId="0" borderId="0" xfId="3" applyFont="1" applyFill="1" applyBorder="1" applyAlignment="1">
      <alignment horizontal="center" vertical="center"/>
    </xf>
    <xf numFmtId="0" fontId="66" fillId="0" borderId="55" xfId="3" applyFont="1" applyFill="1" applyBorder="1" applyAlignment="1">
      <alignment horizontal="right" vertical="top" wrapText="1"/>
    </xf>
    <xf numFmtId="0" fontId="53" fillId="0" borderId="0" xfId="15" applyFont="1" applyFill="1" applyBorder="1" applyAlignment="1">
      <alignment horizontal="left"/>
    </xf>
    <xf numFmtId="0" fontId="53" fillId="0" borderId="0" xfId="15" applyFont="1" applyFill="1" applyBorder="1" applyAlignment="1">
      <alignment horizontal="left" vertical="top" wrapText="1"/>
    </xf>
    <xf numFmtId="0" fontId="53" fillId="83" borderId="70" xfId="0" applyFont="1" applyFill="1" applyBorder="1" applyAlignment="1">
      <alignment horizontal="center"/>
    </xf>
    <xf numFmtId="0" fontId="53" fillId="83" borderId="67" xfId="0" applyFont="1" applyFill="1" applyBorder="1" applyAlignment="1">
      <alignment horizontal="center"/>
    </xf>
    <xf numFmtId="0" fontId="53" fillId="0" borderId="70" xfId="0" applyFont="1" applyFill="1" applyBorder="1" applyAlignment="1">
      <alignment horizontal="right" vertical="center" wrapText="1"/>
    </xf>
    <xf numFmtId="0" fontId="53" fillId="0" borderId="67" xfId="0" applyFont="1" applyFill="1" applyBorder="1" applyAlignment="1">
      <alignment horizontal="right" vertical="center" wrapText="1"/>
    </xf>
    <xf numFmtId="0" fontId="53" fillId="0" borderId="115" xfId="0" applyFont="1" applyFill="1" applyBorder="1" applyAlignment="1">
      <alignment horizontal="right" vertical="center" wrapText="1"/>
    </xf>
    <xf numFmtId="0" fontId="53" fillId="0" borderId="69" xfId="0" applyFont="1" applyFill="1" applyBorder="1" applyAlignment="1">
      <alignment horizontal="right" vertical="center" wrapText="1"/>
    </xf>
    <xf numFmtId="0" fontId="53" fillId="83" borderId="57" xfId="0" applyFont="1" applyFill="1" applyBorder="1" applyAlignment="1">
      <alignment horizontal="center" wrapText="1"/>
    </xf>
    <xf numFmtId="0" fontId="53" fillId="83" borderId="58" xfId="0" applyFont="1" applyFill="1" applyBorder="1" applyAlignment="1">
      <alignment horizontal="center" wrapText="1"/>
    </xf>
    <xf numFmtId="0" fontId="53" fillId="83" borderId="60" xfId="0" applyFont="1" applyFill="1" applyBorder="1" applyAlignment="1">
      <alignment horizontal="center" wrapText="1"/>
    </xf>
    <xf numFmtId="0" fontId="53" fillId="0" borderId="0" xfId="0" applyFont="1" applyFill="1" applyBorder="1" applyAlignment="1">
      <alignment horizontal="left" wrapText="1"/>
    </xf>
    <xf numFmtId="0" fontId="53" fillId="0" borderId="55" xfId="0" applyFont="1" applyFill="1" applyBorder="1" applyAlignment="1">
      <alignment horizontal="left" wrapText="1"/>
    </xf>
    <xf numFmtId="0" fontId="53" fillId="83" borderId="115" xfId="0" applyFont="1" applyFill="1" applyBorder="1" applyAlignment="1">
      <alignment horizontal="center" wrapText="1"/>
    </xf>
    <xf numFmtId="0" fontId="53" fillId="83" borderId="69" xfId="0" applyFont="1" applyFill="1" applyBorder="1" applyAlignment="1">
      <alignment horizontal="center" wrapText="1"/>
    </xf>
    <xf numFmtId="0" fontId="53" fillId="83" borderId="70" xfId="0" applyFont="1" applyFill="1" applyBorder="1" applyAlignment="1">
      <alignment horizontal="center" wrapText="1"/>
    </xf>
    <xf numFmtId="0" fontId="53" fillId="83" borderId="67" xfId="0" applyFont="1" applyFill="1" applyBorder="1" applyAlignment="1">
      <alignment horizontal="center" wrapText="1"/>
    </xf>
    <xf numFmtId="0" fontId="74" fillId="83" borderId="58" xfId="0" applyFont="1" applyFill="1" applyBorder="1" applyAlignment="1">
      <alignment horizontal="center" vertical="center"/>
    </xf>
    <xf numFmtId="0" fontId="53" fillId="83" borderId="56" xfId="0" applyFont="1" applyFill="1" applyBorder="1" applyAlignment="1">
      <alignment horizontal="center" wrapText="1"/>
    </xf>
    <xf numFmtId="0" fontId="53" fillId="0" borderId="116" xfId="0" applyFont="1" applyFill="1" applyBorder="1" applyAlignment="1">
      <alignment horizontal="right" vertical="center" wrapText="1"/>
    </xf>
    <xf numFmtId="0" fontId="53" fillId="0" borderId="63" xfId="0" applyFont="1" applyFill="1" applyBorder="1" applyAlignment="1">
      <alignment horizontal="right" vertical="center" wrapText="1"/>
    </xf>
    <xf numFmtId="0" fontId="59" fillId="0" borderId="0" xfId="0" applyFont="1" applyFill="1" applyBorder="1" applyAlignment="1">
      <alignment horizontal="center" vertical="center" wrapText="1"/>
    </xf>
    <xf numFmtId="0" fontId="77" fillId="0" borderId="0" xfId="94" applyFont="1" applyFill="1" applyAlignment="1">
      <alignment horizontal="right" vertical="top"/>
    </xf>
    <xf numFmtId="0" fontId="77" fillId="0" borderId="0" xfId="94" applyFont="1" applyFill="1" applyAlignment="1">
      <alignment horizontal="left" vertical="top" wrapText="1"/>
    </xf>
    <xf numFmtId="49" fontId="59" fillId="0" borderId="0" xfId="94" applyNumberFormat="1" applyFont="1" applyFill="1" applyBorder="1" applyAlignment="1">
      <alignment horizontal="center" vertical="center" wrapText="1"/>
    </xf>
    <xf numFmtId="1" fontId="59" fillId="0" borderId="0" xfId="90" applyFont="1" applyFill="1" applyBorder="1" applyAlignment="1" applyProtection="1">
      <alignment horizontal="center"/>
    </xf>
    <xf numFmtId="49" fontId="110" fillId="0" borderId="0" xfId="94" applyNumberFormat="1" applyFont="1" applyFill="1" applyBorder="1" applyAlignment="1">
      <alignment horizontal="center" vertical="center" wrapText="1"/>
    </xf>
    <xf numFmtId="3" fontId="77" fillId="0" borderId="0" xfId="94" applyNumberFormat="1" applyFont="1" applyFill="1" applyBorder="1" applyAlignment="1">
      <alignment horizontal="center"/>
    </xf>
    <xf numFmtId="3" fontId="108" fillId="0" borderId="0" xfId="94" applyNumberFormat="1" applyFont="1" applyFill="1" applyBorder="1" applyAlignment="1">
      <alignment horizontal="center" wrapText="1"/>
    </xf>
    <xf numFmtId="0" fontId="108" fillId="0" borderId="0" xfId="94" applyFont="1" applyFill="1" applyBorder="1" applyAlignment="1">
      <alignment horizontal="center" wrapText="1"/>
    </xf>
    <xf numFmtId="0" fontId="184" fillId="0" borderId="0" xfId="94" applyFont="1" applyFill="1" applyAlignment="1">
      <alignment horizontal="left"/>
    </xf>
    <xf numFmtId="0" fontId="101" fillId="83" borderId="69" xfId="94" applyFont="1" applyFill="1" applyBorder="1" applyAlignment="1">
      <alignment horizontal="center" wrapText="1"/>
    </xf>
    <xf numFmtId="0" fontId="101" fillId="83" borderId="67" xfId="94" applyFont="1" applyFill="1" applyBorder="1" applyAlignment="1">
      <alignment horizontal="center" wrapText="1"/>
    </xf>
    <xf numFmtId="0" fontId="53" fillId="83" borderId="57" xfId="94" applyFont="1" applyFill="1" applyBorder="1" applyAlignment="1">
      <alignment horizontal="center"/>
    </xf>
    <xf numFmtId="0" fontId="53" fillId="83" borderId="60" xfId="94" applyFont="1" applyFill="1" applyBorder="1" applyAlignment="1">
      <alignment horizontal="center"/>
    </xf>
    <xf numFmtId="0" fontId="98" fillId="0" borderId="0" xfId="94" applyFont="1" applyFill="1" applyAlignment="1">
      <alignment horizontal="justify" vertical="top" wrapText="1"/>
    </xf>
    <xf numFmtId="0" fontId="77" fillId="0" borderId="55" xfId="94" applyFont="1" applyFill="1" applyBorder="1" applyAlignment="1">
      <alignment horizontal="center"/>
    </xf>
    <xf numFmtId="49" fontId="53" fillId="83" borderId="68" xfId="94" applyNumberFormat="1" applyFont="1" applyFill="1" applyBorder="1" applyAlignment="1">
      <alignment horizontal="center" wrapText="1"/>
    </xf>
    <xf numFmtId="49" fontId="53" fillId="83" borderId="62" xfId="94" applyNumberFormat="1" applyFont="1" applyFill="1" applyBorder="1" applyAlignment="1">
      <alignment horizontal="center" wrapText="1"/>
    </xf>
    <xf numFmtId="49" fontId="53" fillId="83" borderId="65" xfId="94" applyNumberFormat="1" applyFont="1" applyFill="1" applyBorder="1" applyAlignment="1">
      <alignment horizontal="center" wrapText="1"/>
    </xf>
    <xf numFmtId="0" fontId="105" fillId="0" borderId="115" xfId="0" applyFont="1" applyFill="1" applyBorder="1" applyAlignment="1">
      <alignment horizontal="center" wrapText="1"/>
    </xf>
    <xf numFmtId="0" fontId="105" fillId="0" borderId="0" xfId="0" applyFont="1" applyFill="1" applyBorder="1" applyAlignment="1">
      <alignment horizontal="center" wrapText="1"/>
    </xf>
    <xf numFmtId="0" fontId="74" fillId="83" borderId="57" xfId="0" applyFont="1" applyFill="1" applyBorder="1" applyAlignment="1">
      <alignment horizontal="center" wrapText="1"/>
    </xf>
    <xf numFmtId="0" fontId="74" fillId="83" borderId="58" xfId="0" applyFont="1" applyFill="1" applyBorder="1" applyAlignment="1">
      <alignment horizontal="center" wrapText="1"/>
    </xf>
    <xf numFmtId="0" fontId="74" fillId="83" borderId="60" xfId="0" applyFont="1" applyFill="1" applyBorder="1" applyAlignment="1">
      <alignment horizontal="center" wrapText="1"/>
    </xf>
    <xf numFmtId="0" fontId="65" fillId="0" borderId="0" xfId="0" applyFont="1" applyFill="1" applyAlignment="1">
      <alignment horizontal="left"/>
    </xf>
    <xf numFmtId="0" fontId="54" fillId="0" borderId="0" xfId="3" applyFont="1" applyFill="1" applyBorder="1" applyAlignment="1">
      <alignment horizontal="right" vertical="center"/>
    </xf>
    <xf numFmtId="3" fontId="57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53" fillId="83" borderId="116" xfId="0" applyFont="1" applyFill="1" applyBorder="1" applyAlignment="1">
      <alignment horizontal="center" wrapText="1"/>
    </xf>
    <xf numFmtId="0" fontId="53" fillId="83" borderId="63" xfId="0" applyFont="1" applyFill="1" applyBorder="1" applyAlignment="1">
      <alignment horizontal="center" wrapText="1"/>
    </xf>
    <xf numFmtId="0" fontId="53" fillId="0" borderId="0" xfId="0" applyFont="1" applyFill="1" applyBorder="1" applyAlignment="1">
      <alignment horizontal="center" vertical="top" wrapText="1"/>
    </xf>
    <xf numFmtId="1" fontId="59" fillId="83" borderId="0" xfId="0" applyNumberFormat="1" applyFont="1" applyFill="1" applyBorder="1" applyAlignment="1">
      <alignment horizontal="center" wrapText="1"/>
    </xf>
    <xf numFmtId="1" fontId="59" fillId="83" borderId="63" xfId="0" applyNumberFormat="1" applyFont="1" applyFill="1" applyBorder="1" applyAlignment="1">
      <alignment horizontal="center" wrapText="1"/>
    </xf>
    <xf numFmtId="1" fontId="53" fillId="0" borderId="0" xfId="0" applyNumberFormat="1" applyFont="1" applyFill="1" applyBorder="1" applyAlignment="1">
      <alignment horizontal="center"/>
    </xf>
    <xf numFmtId="0" fontId="53" fillId="83" borderId="70" xfId="0" applyFont="1" applyFill="1" applyBorder="1" applyAlignment="1">
      <alignment horizontal="center" vertical="top" wrapText="1"/>
    </xf>
    <xf numFmtId="0" fontId="53" fillId="83" borderId="67" xfId="0" applyFont="1" applyFill="1" applyBorder="1" applyAlignment="1">
      <alignment horizontal="center" vertical="top" wrapText="1"/>
    </xf>
    <xf numFmtId="3" fontId="53" fillId="0" borderId="0" xfId="3" applyNumberFormat="1" applyFont="1" applyFill="1" applyBorder="1" applyAlignment="1">
      <alignment horizontal="center"/>
    </xf>
    <xf numFmtId="3" fontId="53" fillId="0" borderId="0" xfId="3" applyNumberFormat="1" applyFont="1" applyFill="1" applyBorder="1" applyAlignment="1">
      <alignment horizontal="center" vertical="center"/>
    </xf>
    <xf numFmtId="0" fontId="111" fillId="0" borderId="0" xfId="3" applyFont="1" applyFill="1" applyBorder="1" applyAlignment="1">
      <alignment horizontal="center"/>
    </xf>
    <xf numFmtId="3" fontId="111" fillId="0" borderId="0" xfId="3" applyNumberFormat="1" applyFont="1" applyFill="1" applyBorder="1" applyAlignment="1">
      <alignment horizontal="center"/>
    </xf>
    <xf numFmtId="3" fontId="59" fillId="0" borderId="0" xfId="3" applyNumberFormat="1" applyFont="1" applyFill="1" applyBorder="1" applyAlignment="1">
      <alignment horizontal="center"/>
    </xf>
    <xf numFmtId="0" fontId="58" fillId="0" borderId="55" xfId="3" applyFont="1" applyFill="1" applyBorder="1" applyAlignment="1">
      <alignment horizontal="left" wrapText="1"/>
    </xf>
    <xf numFmtId="0" fontId="59" fillId="83" borderId="115" xfId="3" applyFont="1" applyFill="1" applyBorder="1" applyAlignment="1">
      <alignment horizontal="center" wrapText="1"/>
    </xf>
    <xf numFmtId="0" fontId="59" fillId="83" borderId="0" xfId="3" applyFont="1" applyFill="1" applyBorder="1" applyAlignment="1">
      <alignment horizontal="center" wrapText="1"/>
    </xf>
    <xf numFmtId="0" fontId="59" fillId="83" borderId="69" xfId="3" applyFont="1" applyFill="1" applyBorder="1" applyAlignment="1">
      <alignment horizontal="center" wrapText="1"/>
    </xf>
    <xf numFmtId="0" fontId="59" fillId="0" borderId="0" xfId="57" applyFont="1" applyFill="1" applyBorder="1" applyAlignment="1">
      <alignment horizontal="center" vertical="top"/>
    </xf>
    <xf numFmtId="0" fontId="59" fillId="0" borderId="0" xfId="57" applyFont="1" applyFill="1" applyBorder="1" applyAlignment="1">
      <alignment horizontal="center"/>
    </xf>
    <xf numFmtId="0" fontId="53" fillId="83" borderId="0" xfId="57" applyFont="1" applyFill="1" applyBorder="1" applyAlignment="1">
      <alignment horizontal="center"/>
    </xf>
    <xf numFmtId="0" fontId="53" fillId="83" borderId="69" xfId="57" applyFont="1" applyFill="1" applyBorder="1" applyAlignment="1">
      <alignment horizontal="center"/>
    </xf>
    <xf numFmtId="0" fontId="53" fillId="83" borderId="57" xfId="57" applyFont="1" applyFill="1" applyBorder="1" applyAlignment="1">
      <alignment horizontal="center"/>
    </xf>
    <xf numFmtId="0" fontId="53" fillId="83" borderId="60" xfId="57" applyFont="1" applyFill="1" applyBorder="1" applyAlignment="1">
      <alignment horizontal="center"/>
    </xf>
    <xf numFmtId="0" fontId="53" fillId="83" borderId="70" xfId="57" applyFont="1" applyFill="1" applyBorder="1" applyAlignment="1">
      <alignment horizontal="center"/>
    </xf>
    <xf numFmtId="0" fontId="53" fillId="83" borderId="67" xfId="57" applyFont="1" applyFill="1" applyBorder="1" applyAlignment="1">
      <alignment horizontal="center"/>
    </xf>
    <xf numFmtId="0" fontId="64" fillId="0" borderId="0" xfId="57" applyFont="1" applyFill="1" applyBorder="1" applyAlignment="1">
      <alignment horizontal="left" vertical="center" wrapText="1"/>
    </xf>
    <xf numFmtId="0" fontId="53" fillId="83" borderId="58" xfId="57" applyFont="1" applyFill="1" applyBorder="1" applyAlignment="1">
      <alignment horizontal="center"/>
    </xf>
    <xf numFmtId="0" fontId="59" fillId="0" borderId="0" xfId="57" applyFont="1" applyFill="1" applyBorder="1" applyAlignment="1">
      <alignment horizontal="center" vertical="center"/>
    </xf>
    <xf numFmtId="0" fontId="53" fillId="83" borderId="0" xfId="57" applyFont="1" applyFill="1" applyBorder="1" applyAlignment="1">
      <alignment horizontal="center" vertical="center"/>
    </xf>
    <xf numFmtId="0" fontId="53" fillId="83" borderId="69" xfId="57" applyFont="1" applyFill="1" applyBorder="1" applyAlignment="1">
      <alignment horizontal="center" vertical="center"/>
    </xf>
    <xf numFmtId="0" fontId="53" fillId="83" borderId="113" xfId="57" applyFont="1" applyFill="1" applyBorder="1" applyAlignment="1">
      <alignment horizontal="center" vertical="center"/>
    </xf>
    <xf numFmtId="0" fontId="74" fillId="83" borderId="57" xfId="57" applyFont="1" applyFill="1" applyBorder="1" applyAlignment="1">
      <alignment horizontal="center" vertical="center" wrapText="1"/>
    </xf>
    <xf numFmtId="0" fontId="74" fillId="83" borderId="58" xfId="57" applyFont="1" applyFill="1" applyBorder="1" applyAlignment="1">
      <alignment horizontal="center" vertical="center" wrapText="1"/>
    </xf>
    <xf numFmtId="0" fontId="74" fillId="83" borderId="60" xfId="57" applyFont="1" applyFill="1" applyBorder="1" applyAlignment="1">
      <alignment horizontal="center" vertical="center" wrapText="1"/>
    </xf>
    <xf numFmtId="0" fontId="59" fillId="0" borderId="55" xfId="3" applyFont="1" applyFill="1" applyBorder="1" applyAlignment="1">
      <alignment horizontal="center"/>
    </xf>
    <xf numFmtId="0" fontId="74" fillId="0" borderId="0" xfId="3" applyFont="1" applyFill="1" applyBorder="1" applyAlignment="1">
      <alignment horizontal="center"/>
    </xf>
    <xf numFmtId="0" fontId="53" fillId="38" borderId="0" xfId="3" applyFont="1" applyFill="1" applyBorder="1" applyAlignment="1">
      <alignment horizontal="center" textRotation="180"/>
    </xf>
    <xf numFmtId="0" fontId="101" fillId="4" borderId="33" xfId="3" applyFont="1" applyFill="1" applyBorder="1" applyAlignment="1">
      <alignment horizontal="center" vertical="center" wrapText="1"/>
    </xf>
    <xf numFmtId="0" fontId="101" fillId="4" borderId="34" xfId="3" applyFont="1" applyFill="1" applyBorder="1" applyAlignment="1">
      <alignment horizontal="center" vertical="center" wrapText="1"/>
    </xf>
    <xf numFmtId="0" fontId="101" fillId="4" borderId="35" xfId="3" applyFont="1" applyFill="1" applyBorder="1" applyAlignment="1">
      <alignment horizontal="center" vertical="center" wrapText="1"/>
    </xf>
    <xf numFmtId="167" fontId="53" fillId="30" borderId="0" xfId="3" applyNumberFormat="1" applyFont="1" applyFill="1" applyBorder="1" applyAlignment="1">
      <alignment horizontal="center" vertical="center" wrapText="1"/>
    </xf>
    <xf numFmtId="3" fontId="53" fillId="28" borderId="0" xfId="3" applyNumberFormat="1" applyFont="1" applyFill="1" applyBorder="1" applyAlignment="1">
      <alignment horizontal="center" vertical="center" wrapText="1"/>
    </xf>
    <xf numFmtId="3" fontId="53" fillId="25" borderId="0" xfId="3" applyNumberFormat="1" applyFont="1" applyFill="1" applyBorder="1" applyAlignment="1">
      <alignment horizontal="center" vertical="center" wrapText="1"/>
    </xf>
    <xf numFmtId="0" fontId="101" fillId="3" borderId="52" xfId="3" applyFont="1" applyFill="1" applyBorder="1" applyAlignment="1">
      <alignment horizontal="center" wrapText="1"/>
    </xf>
    <xf numFmtId="0" fontId="101" fillId="3" borderId="53" xfId="3" applyFont="1" applyFill="1" applyBorder="1" applyAlignment="1">
      <alignment horizontal="center" wrapText="1"/>
    </xf>
    <xf numFmtId="0" fontId="101" fillId="3" borderId="54" xfId="3" applyFont="1" applyFill="1" applyBorder="1" applyAlignment="1">
      <alignment horizontal="center" wrapText="1"/>
    </xf>
    <xf numFmtId="3" fontId="53" fillId="27" borderId="0" xfId="3" applyNumberFormat="1" applyFont="1" applyFill="1" applyBorder="1" applyAlignment="1">
      <alignment horizontal="center" vertical="center" wrapText="1"/>
    </xf>
    <xf numFmtId="3" fontId="53" fillId="30" borderId="0" xfId="3" applyNumberFormat="1" applyFont="1" applyFill="1" applyBorder="1" applyAlignment="1">
      <alignment horizontal="center" vertical="center" wrapText="1"/>
    </xf>
    <xf numFmtId="0" fontId="101" fillId="27" borderId="44" xfId="3" applyFont="1" applyFill="1" applyBorder="1" applyAlignment="1">
      <alignment horizontal="center" vertical="center" wrapText="1"/>
    </xf>
    <xf numFmtId="0" fontId="101" fillId="27" borderId="45" xfId="3" applyFont="1" applyFill="1" applyBorder="1" applyAlignment="1">
      <alignment horizontal="center" vertical="center" wrapText="1"/>
    </xf>
    <xf numFmtId="0" fontId="101" fillId="27" borderId="46" xfId="3" applyFont="1" applyFill="1" applyBorder="1" applyAlignment="1">
      <alignment horizontal="center" vertical="center" wrapText="1"/>
    </xf>
    <xf numFmtId="3" fontId="53" fillId="30" borderId="47" xfId="3" applyNumberFormat="1" applyFont="1" applyFill="1" applyBorder="1" applyAlignment="1">
      <alignment horizontal="center" vertical="center" wrapText="1"/>
    </xf>
    <xf numFmtId="3" fontId="53" fillId="30" borderId="48" xfId="3" applyNumberFormat="1" applyFont="1" applyFill="1" applyBorder="1" applyAlignment="1">
      <alignment horizontal="center" vertical="center" wrapText="1"/>
    </xf>
    <xf numFmtId="3" fontId="53" fillId="30" borderId="49" xfId="3" applyNumberFormat="1" applyFont="1" applyFill="1" applyBorder="1" applyAlignment="1">
      <alignment horizontal="center" vertical="center" wrapText="1"/>
    </xf>
    <xf numFmtId="3" fontId="53" fillId="30" borderId="50" xfId="3" applyNumberFormat="1" applyFont="1" applyFill="1" applyBorder="1" applyAlignment="1">
      <alignment horizontal="center" vertical="center" wrapText="1"/>
    </xf>
    <xf numFmtId="3" fontId="53" fillId="30" borderId="51" xfId="3" applyNumberFormat="1" applyFont="1" applyFill="1" applyBorder="1" applyAlignment="1">
      <alignment horizontal="center" vertical="center" wrapText="1"/>
    </xf>
    <xf numFmtId="3" fontId="53" fillId="10" borderId="0" xfId="3" applyNumberFormat="1" applyFont="1" applyFill="1" applyBorder="1" applyAlignment="1">
      <alignment horizontal="center" vertical="center" wrapText="1"/>
    </xf>
    <xf numFmtId="3" fontId="53" fillId="24" borderId="0" xfId="3" applyNumberFormat="1" applyFont="1" applyFill="1" applyBorder="1" applyAlignment="1">
      <alignment horizontal="center" vertical="center" wrapText="1"/>
    </xf>
    <xf numFmtId="167" fontId="53" fillId="27" borderId="0" xfId="3" applyNumberFormat="1" applyFont="1" applyFill="1" applyBorder="1" applyAlignment="1">
      <alignment horizontal="center" vertical="center" wrapText="1"/>
    </xf>
    <xf numFmtId="167" fontId="53" fillId="5" borderId="0" xfId="3" applyNumberFormat="1" applyFont="1" applyFill="1" applyBorder="1" applyAlignment="1">
      <alignment horizontal="center" vertical="center" wrapText="1"/>
    </xf>
    <xf numFmtId="0" fontId="101" fillId="5" borderId="36" xfId="3" applyFont="1" applyFill="1" applyBorder="1" applyAlignment="1">
      <alignment horizontal="center" vertical="center" wrapText="1"/>
    </xf>
    <xf numFmtId="0" fontId="101" fillId="5" borderId="37" xfId="3" applyFont="1" applyFill="1" applyBorder="1" applyAlignment="1">
      <alignment horizontal="center" vertical="center" wrapText="1"/>
    </xf>
    <xf numFmtId="0" fontId="101" fillId="5" borderId="38" xfId="3" applyFont="1" applyFill="1" applyBorder="1" applyAlignment="1">
      <alignment horizontal="center" vertical="center" wrapText="1"/>
    </xf>
    <xf numFmtId="167" fontId="53" fillId="0" borderId="0" xfId="3" applyNumberFormat="1" applyFont="1" applyFill="1" applyBorder="1" applyAlignment="1">
      <alignment horizontal="center" wrapText="1"/>
    </xf>
    <xf numFmtId="3" fontId="53" fillId="24" borderId="39" xfId="3" applyNumberFormat="1" applyFont="1" applyFill="1" applyBorder="1" applyAlignment="1">
      <alignment horizontal="center" vertical="center" wrapText="1"/>
    </xf>
    <xf numFmtId="3" fontId="53" fillId="24" borderId="40" xfId="3" applyNumberFormat="1" applyFont="1" applyFill="1" applyBorder="1" applyAlignment="1">
      <alignment horizontal="center" vertical="center" wrapText="1"/>
    </xf>
    <xf numFmtId="3" fontId="53" fillId="24" borderId="41" xfId="3" applyNumberFormat="1" applyFont="1" applyFill="1" applyBorder="1" applyAlignment="1">
      <alignment horizontal="center" vertical="center" wrapText="1"/>
    </xf>
    <xf numFmtId="3" fontId="53" fillId="24" borderId="42" xfId="3" applyNumberFormat="1" applyFont="1" applyFill="1" applyBorder="1" applyAlignment="1">
      <alignment horizontal="center" vertical="center" wrapText="1"/>
    </xf>
    <xf numFmtId="3" fontId="53" fillId="24" borderId="43" xfId="3" applyNumberFormat="1" applyFont="1" applyFill="1" applyBorder="1" applyAlignment="1">
      <alignment horizontal="center" vertical="center" wrapText="1"/>
    </xf>
    <xf numFmtId="0" fontId="117" fillId="0" borderId="0" xfId="3" applyFont="1" applyFill="1" applyAlignment="1">
      <alignment horizontal="left" vertical="center" wrapText="1"/>
    </xf>
    <xf numFmtId="0" fontId="117" fillId="0" borderId="0" xfId="3" applyFont="1" applyFill="1" applyAlignment="1">
      <alignment horizontal="left" vertical="center"/>
    </xf>
    <xf numFmtId="0" fontId="116" fillId="0" borderId="0" xfId="3" applyFont="1" applyFill="1" applyBorder="1" applyAlignment="1">
      <alignment horizontal="center"/>
    </xf>
    <xf numFmtId="0" fontId="74" fillId="0" borderId="0" xfId="3" applyFont="1" applyFill="1" applyAlignment="1">
      <alignment horizontal="center"/>
    </xf>
  </cellXfs>
  <cellStyles count="1539">
    <cellStyle name="$l0 %" xfId="96"/>
    <cellStyle name="$l0 % 2" xfId="97"/>
    <cellStyle name="$l0 % 2 2" xfId="98"/>
    <cellStyle name="$l0 % 2 3" xfId="99"/>
    <cellStyle name="$l0 % 2 4" xfId="100"/>
    <cellStyle name="$l0 % 2 5" xfId="101"/>
    <cellStyle name="$l0 % 2 6" xfId="102"/>
    <cellStyle name="$l0 % 2 7" xfId="103"/>
    <cellStyle name="$l0 % 3" xfId="104"/>
    <cellStyle name="$l0 % 3 2" xfId="105"/>
    <cellStyle name="$l0 % 3 3" xfId="106"/>
    <cellStyle name="$l0 % 3 4" xfId="107"/>
    <cellStyle name="$l0 % 3 5" xfId="108"/>
    <cellStyle name="$l0 % 3 6" xfId="109"/>
    <cellStyle name="$l0 % 3 7" xfId="110"/>
    <cellStyle name="$l0 % 4" xfId="111"/>
    <cellStyle name="$l0 % 5" xfId="112"/>
    <cellStyle name="$l0 % 6" xfId="113"/>
    <cellStyle name="$l0 % 7" xfId="114"/>
    <cellStyle name="$l0 % 8" xfId="115"/>
    <cellStyle name="$l0 % 9" xfId="116"/>
    <cellStyle name="$l0 Dec" xfId="117"/>
    <cellStyle name="$l0 Dec 2" xfId="118"/>
    <cellStyle name="$l0 Dec 2 2" xfId="119"/>
    <cellStyle name="$l0 Dec 2 3" xfId="120"/>
    <cellStyle name="$l0 Dec 2 4" xfId="121"/>
    <cellStyle name="$l0 Dec 2 5" xfId="122"/>
    <cellStyle name="$l0 Dec 2 6" xfId="123"/>
    <cellStyle name="$l0 Dec 2 7" xfId="124"/>
    <cellStyle name="$l0 Dec 3" xfId="125"/>
    <cellStyle name="$l0 Dec 3 2" xfId="126"/>
    <cellStyle name="$l0 Dec 3 3" xfId="127"/>
    <cellStyle name="$l0 Dec 3 4" xfId="128"/>
    <cellStyle name="$l0 Dec 3 5" xfId="129"/>
    <cellStyle name="$l0 Dec 3 6" xfId="130"/>
    <cellStyle name="$l0 Dec 3 7" xfId="131"/>
    <cellStyle name="$l0 Dec 4" xfId="132"/>
    <cellStyle name="$l0 Dec 5" xfId="133"/>
    <cellStyle name="$l0 Dec 6" xfId="134"/>
    <cellStyle name="$l0 Dec 7" xfId="135"/>
    <cellStyle name="$l0 Dec 8" xfId="136"/>
    <cellStyle name="$l0 Dec 9" xfId="137"/>
    <cellStyle name="$l0 No" xfId="138"/>
    <cellStyle name="$l0 No 2" xfId="139"/>
    <cellStyle name="$l0 No 2 2" xfId="140"/>
    <cellStyle name="$l0 No 2 3" xfId="141"/>
    <cellStyle name="$l0 No 2 4" xfId="142"/>
    <cellStyle name="$l0 No 2 5" xfId="143"/>
    <cellStyle name="$l0 No 2 6" xfId="144"/>
    <cellStyle name="$l0 No 2 7" xfId="145"/>
    <cellStyle name="$l0 No 3" xfId="146"/>
    <cellStyle name="$l0 No 3 2" xfId="147"/>
    <cellStyle name="$l0 No 3 3" xfId="148"/>
    <cellStyle name="$l0 No 3 4" xfId="149"/>
    <cellStyle name="$l0 No 3 5" xfId="150"/>
    <cellStyle name="$l0 No 3 6" xfId="151"/>
    <cellStyle name="$l0 No 3 7" xfId="152"/>
    <cellStyle name="$l0 No 4" xfId="153"/>
    <cellStyle name="$l0 No 5" xfId="154"/>
    <cellStyle name="$l0 No 6" xfId="155"/>
    <cellStyle name="$l0 No 7" xfId="156"/>
    <cellStyle name="$l0 No 8" xfId="157"/>
    <cellStyle name="$l0 No 9" xfId="158"/>
    <cellStyle name="$l0 Row" xfId="90"/>
    <cellStyle name="$l1 %" xfId="159"/>
    <cellStyle name="$l1 % 2" xfId="160"/>
    <cellStyle name="$l1 % 2 2" xfId="161"/>
    <cellStyle name="$l1 % 2 3" xfId="162"/>
    <cellStyle name="$l1 % 2 4" xfId="163"/>
    <cellStyle name="$l1 % 2 5" xfId="164"/>
    <cellStyle name="$l1 % 2 6" xfId="165"/>
    <cellStyle name="$l1 % 2 7" xfId="166"/>
    <cellStyle name="$l1 % 3" xfId="167"/>
    <cellStyle name="$l1 % 3 2" xfId="168"/>
    <cellStyle name="$l1 % 3 3" xfId="169"/>
    <cellStyle name="$l1 % 3 4" xfId="170"/>
    <cellStyle name="$l1 % 3 5" xfId="171"/>
    <cellStyle name="$l1 % 3 6" xfId="172"/>
    <cellStyle name="$l1 % 3 7" xfId="173"/>
    <cellStyle name="$l1 % 4" xfId="174"/>
    <cellStyle name="$l1 % 5" xfId="175"/>
    <cellStyle name="$l1 % 6" xfId="176"/>
    <cellStyle name="$l1 % 7" xfId="177"/>
    <cellStyle name="$l1 % 8" xfId="178"/>
    <cellStyle name="$l1 % 9" xfId="179"/>
    <cellStyle name="$l1 No" xfId="180"/>
    <cellStyle name="$l1 No 2" xfId="181"/>
    <cellStyle name="$l1 No 2 2" xfId="182"/>
    <cellStyle name="$l1 No 2 3" xfId="183"/>
    <cellStyle name="$l1 No 2 4" xfId="184"/>
    <cellStyle name="$l1 No 2 5" xfId="185"/>
    <cellStyle name="$l1 No 2 6" xfId="186"/>
    <cellStyle name="$l1 No 2 7" xfId="187"/>
    <cellStyle name="$l1 No 3" xfId="188"/>
    <cellStyle name="$l1 No 3 2" xfId="189"/>
    <cellStyle name="$l1 No 3 3" xfId="190"/>
    <cellStyle name="$l1 No 3 4" xfId="191"/>
    <cellStyle name="$l1 No 3 5" xfId="192"/>
    <cellStyle name="$l1 No 3 6" xfId="193"/>
    <cellStyle name="$l1 No 3 7" xfId="194"/>
    <cellStyle name="$l1 No 4" xfId="195"/>
    <cellStyle name="$l1 No 5" xfId="196"/>
    <cellStyle name="$l1 No 6" xfId="197"/>
    <cellStyle name="$l1 No 7" xfId="198"/>
    <cellStyle name="$l1 No 8" xfId="199"/>
    <cellStyle name="$l1 No 9" xfId="200"/>
    <cellStyle name="$l1 Row" xfId="91"/>
    <cellStyle name="$l2 %" xfId="201"/>
    <cellStyle name="$l2 % 2" xfId="202"/>
    <cellStyle name="$l2 % 2 2" xfId="203"/>
    <cellStyle name="$l2 % 2 3" xfId="204"/>
    <cellStyle name="$l2 % 2 4" xfId="205"/>
    <cellStyle name="$l2 % 2 5" xfId="206"/>
    <cellStyle name="$l2 % 2 6" xfId="207"/>
    <cellStyle name="$l2 % 2 7" xfId="208"/>
    <cellStyle name="$l2 % 3" xfId="209"/>
    <cellStyle name="$l2 % 3 2" xfId="210"/>
    <cellStyle name="$l2 % 3 3" xfId="211"/>
    <cellStyle name="$l2 % 3 4" xfId="212"/>
    <cellStyle name="$l2 % 3 5" xfId="213"/>
    <cellStyle name="$l2 % 3 6" xfId="214"/>
    <cellStyle name="$l2 % 3 7" xfId="215"/>
    <cellStyle name="$l2 % 4" xfId="216"/>
    <cellStyle name="$l2 % 5" xfId="217"/>
    <cellStyle name="$l2 % 6" xfId="218"/>
    <cellStyle name="$l2 % 7" xfId="219"/>
    <cellStyle name="$l2 % 8" xfId="220"/>
    <cellStyle name="$l2 % 9" xfId="221"/>
    <cellStyle name="$l2 No" xfId="222"/>
    <cellStyle name="$l2 No 2" xfId="223"/>
    <cellStyle name="$l2 No 2 2" xfId="224"/>
    <cellStyle name="$l2 No 2 3" xfId="225"/>
    <cellStyle name="$l2 No 2 4" xfId="226"/>
    <cellStyle name="$l2 No 2 5" xfId="227"/>
    <cellStyle name="$l2 No 2 6" xfId="228"/>
    <cellStyle name="$l2 No 2 7" xfId="229"/>
    <cellStyle name="$l2 No 3" xfId="230"/>
    <cellStyle name="$l2 No 3 2" xfId="231"/>
    <cellStyle name="$l2 No 3 3" xfId="232"/>
    <cellStyle name="$l2 No 3 4" xfId="233"/>
    <cellStyle name="$l2 No 3 5" xfId="234"/>
    <cellStyle name="$l2 No 3 6" xfId="235"/>
    <cellStyle name="$l2 No 3 7" xfId="236"/>
    <cellStyle name="$l2 No 4" xfId="237"/>
    <cellStyle name="$l2 No 5" xfId="238"/>
    <cellStyle name="$l2 No 6" xfId="239"/>
    <cellStyle name="$l2 No 7" xfId="240"/>
    <cellStyle name="$l2 No 8" xfId="241"/>
    <cellStyle name="$l2 No 9" xfId="242"/>
    <cellStyle name="$l2 Row" xfId="243"/>
    <cellStyle name="$l2 Row 10" xfId="244"/>
    <cellStyle name="$l2 Row 11" xfId="245"/>
    <cellStyle name="$l2 Row 2" xfId="246"/>
    <cellStyle name="$l2 Row 2 2" xfId="247"/>
    <cellStyle name="$l2 Row 2 3" xfId="248"/>
    <cellStyle name="$l2 Row 2 4" xfId="249"/>
    <cellStyle name="$l2 Row 2 5" xfId="250"/>
    <cellStyle name="$l2 Row 2 6" xfId="251"/>
    <cellStyle name="$l2 Row 2 7" xfId="252"/>
    <cellStyle name="$l2 Row 2 8" xfId="253"/>
    <cellStyle name="$l2 Row 3" xfId="254"/>
    <cellStyle name="$l2 Row 3 2" xfId="255"/>
    <cellStyle name="$l2 Row 3 3" xfId="256"/>
    <cellStyle name="$l2 Row 3 4" xfId="257"/>
    <cellStyle name="$l2 Row 3 5" xfId="258"/>
    <cellStyle name="$l2 Row 3 6" xfId="259"/>
    <cellStyle name="$l2 Row 3 7" xfId="260"/>
    <cellStyle name="$l2 Row 3 8" xfId="261"/>
    <cellStyle name="$l2 Row 4" xfId="262"/>
    <cellStyle name="$l2 Row 5" xfId="263"/>
    <cellStyle name="$l2 Row 6" xfId="264"/>
    <cellStyle name="$l2 Row 7" xfId="265"/>
    <cellStyle name="$l2 Row 8" xfId="266"/>
    <cellStyle name="$l2 Row 9" xfId="267"/>
    <cellStyle name="$u0 %" xfId="268"/>
    <cellStyle name="$u0 % 2" xfId="269"/>
    <cellStyle name="$u0 % 2 2" xfId="270"/>
    <cellStyle name="$u0 % 2 3" xfId="271"/>
    <cellStyle name="$u0 % 2 4" xfId="272"/>
    <cellStyle name="$u0 % 2 5" xfId="273"/>
    <cellStyle name="$u0 % 2 6" xfId="274"/>
    <cellStyle name="$u0 % 2 7" xfId="275"/>
    <cellStyle name="$u0 % 3" xfId="276"/>
    <cellStyle name="$u0 % 3 2" xfId="277"/>
    <cellStyle name="$u0 % 3 3" xfId="278"/>
    <cellStyle name="$u0 % 3 4" xfId="279"/>
    <cellStyle name="$u0 % 3 5" xfId="280"/>
    <cellStyle name="$u0 % 3 6" xfId="281"/>
    <cellStyle name="$u0 % 3 7" xfId="282"/>
    <cellStyle name="$u0 % 4" xfId="283"/>
    <cellStyle name="$u0 % 5" xfId="284"/>
    <cellStyle name="$u0 % 6" xfId="285"/>
    <cellStyle name="$u0 % 7" xfId="286"/>
    <cellStyle name="$u0 % 8" xfId="287"/>
    <cellStyle name="$u0 % 9" xfId="288"/>
    <cellStyle name="$u0 No" xfId="289"/>
    <cellStyle name="$u0 No 2" xfId="290"/>
    <cellStyle name="$u0 No 2 2" xfId="291"/>
    <cellStyle name="$u0 No 2 3" xfId="292"/>
    <cellStyle name="$u0 No 2 4" xfId="293"/>
    <cellStyle name="$u0 No 2 5" xfId="294"/>
    <cellStyle name="$u0 No 2 6" xfId="295"/>
    <cellStyle name="$u0 No 2 7" xfId="296"/>
    <cellStyle name="$u0 No 3" xfId="297"/>
    <cellStyle name="$u0 No 3 2" xfId="298"/>
    <cellStyle name="$u0 No 3 3" xfId="299"/>
    <cellStyle name="$u0 No 3 4" xfId="300"/>
    <cellStyle name="$u0 No 3 5" xfId="301"/>
    <cellStyle name="$u0 No 3 6" xfId="302"/>
    <cellStyle name="$u0 No 3 7" xfId="303"/>
    <cellStyle name="$u0 No 4" xfId="304"/>
    <cellStyle name="$u0 No 5" xfId="305"/>
    <cellStyle name="$u0 No 6" xfId="306"/>
    <cellStyle name="$u0 No 7" xfId="307"/>
    <cellStyle name="$u0 No 8" xfId="308"/>
    <cellStyle name="$u0 No 9" xfId="309"/>
    <cellStyle name="[StdExit()]" xfId="310"/>
    <cellStyle name="_List1" xfId="311"/>
    <cellStyle name="’E‰Ý [0.00]_Region Orders (2)" xfId="312"/>
    <cellStyle name="’E‰Ý_Region Orders (2)" xfId="313"/>
    <cellStyle name="•WŹ€_Pacific Region P&amp;L" xfId="314"/>
    <cellStyle name="•WŹ_Pacific Region P&amp;L" xfId="315"/>
    <cellStyle name="20 % – Zvýraznění1 2" xfId="316"/>
    <cellStyle name="20 % – Zvýraznění2 2" xfId="317"/>
    <cellStyle name="20 % – Zvýraznění3 2" xfId="318"/>
    <cellStyle name="20 % – Zvýraznění4 2" xfId="319"/>
    <cellStyle name="20 % – Zvýraznění5 2" xfId="320"/>
    <cellStyle name="20 % – Zvýraznění6 2" xfId="321"/>
    <cellStyle name="40 % – Zvýraznění1 2" xfId="322"/>
    <cellStyle name="40 % – Zvýraznění2 2" xfId="323"/>
    <cellStyle name="40 % – Zvýraznění3 2" xfId="324"/>
    <cellStyle name="40 % – Zvýraznění4 2" xfId="325"/>
    <cellStyle name="40 % – Zvýraznění5 2" xfId="326"/>
    <cellStyle name="40 % – Zvýraznění6 2" xfId="327"/>
    <cellStyle name="60 % – Zvýraznění1 2" xfId="328"/>
    <cellStyle name="60 % – Zvýraznění2 2" xfId="329"/>
    <cellStyle name="60 % – Zvýraznění3 2" xfId="330"/>
    <cellStyle name="60 % – Zvýraznění4 2" xfId="331"/>
    <cellStyle name="60 % – Zvýraznění5 2" xfId="332"/>
    <cellStyle name="60 % – Zvýraznění6 2" xfId="333"/>
    <cellStyle name="Accent1 - 20%" xfId="334"/>
    <cellStyle name="Accent1 - 40%" xfId="335"/>
    <cellStyle name="Accent1 - 60%" xfId="336"/>
    <cellStyle name="Accent2 - 20%" xfId="337"/>
    <cellStyle name="Accent2 - 40%" xfId="338"/>
    <cellStyle name="Accent2 - 60%" xfId="339"/>
    <cellStyle name="Accent3 - 20%" xfId="340"/>
    <cellStyle name="Accent3 - 40%" xfId="341"/>
    <cellStyle name="Accent3 - 60%" xfId="342"/>
    <cellStyle name="Accent4 - 20%" xfId="343"/>
    <cellStyle name="Accent4 - 40%" xfId="344"/>
    <cellStyle name="Accent4 - 60%" xfId="345"/>
    <cellStyle name="Accent5 - 20%" xfId="346"/>
    <cellStyle name="Accent5 - 40%" xfId="347"/>
    <cellStyle name="Accent5 - 60%" xfId="348"/>
    <cellStyle name="Accent6 - 20%" xfId="349"/>
    <cellStyle name="Accent6 - 40%" xfId="350"/>
    <cellStyle name="Accent6 - 60%" xfId="351"/>
    <cellStyle name="AdminStyle" xfId="352"/>
    <cellStyle name="AdminStyle 2" xfId="353"/>
    <cellStyle name="AdminStyle 2 2" xfId="354"/>
    <cellStyle name="AdminStyle 2 3" xfId="355"/>
    <cellStyle name="AdminStyle 2 4" xfId="356"/>
    <cellStyle name="AdminStyle 2 5" xfId="357"/>
    <cellStyle name="AdminStyle 2 6" xfId="358"/>
    <cellStyle name="AdminStyle 2 7" xfId="359"/>
    <cellStyle name="AdminStyle 3" xfId="360"/>
    <cellStyle name="AdminStyle 3 2" xfId="361"/>
    <cellStyle name="AdminStyle 3 3" xfId="362"/>
    <cellStyle name="AdminStyle 3 4" xfId="363"/>
    <cellStyle name="AdminStyle 3 5" xfId="364"/>
    <cellStyle name="AdminStyle 3 6" xfId="365"/>
    <cellStyle name="AdminStyle 3 7" xfId="366"/>
    <cellStyle name="AdminStyle 4" xfId="367"/>
    <cellStyle name="AdminStyle 5" xfId="368"/>
    <cellStyle name="AdminStyle 6" xfId="369"/>
    <cellStyle name="AdminStyle 7" xfId="370"/>
    <cellStyle name="AdminStyle 8" xfId="371"/>
    <cellStyle name="AdminStyle 9" xfId="372"/>
    <cellStyle name="args.style" xfId="373"/>
    <cellStyle name="args.style 2" xfId="374"/>
    <cellStyle name="args.style 3" xfId="375"/>
    <cellStyle name="args.style_110310_Výkazy CEPS 10_13062011" xfId="376"/>
    <cellStyle name="Calc Currency (0)" xfId="377"/>
    <cellStyle name="Calc Currency (0) 2" xfId="378"/>
    <cellStyle name="Calc Currency (0) 3" xfId="379"/>
    <cellStyle name="Calc Currency (0)_110310_Výkazy CEPS 10_13062011" xfId="380"/>
    <cellStyle name="cárkyd" xfId="381"/>
    <cellStyle name="cary" xfId="382"/>
    <cellStyle name="cary 2" xfId="383"/>
    <cellStyle name="Celkem 2" xfId="69"/>
    <cellStyle name="Celkem 2 10" xfId="384"/>
    <cellStyle name="CELKEM 2 2" xfId="385"/>
    <cellStyle name="Celkem 2 2 2" xfId="386"/>
    <cellStyle name="Celkem 2 2 3" xfId="387"/>
    <cellStyle name="Celkem 2 2 4" xfId="388"/>
    <cellStyle name="Celkem 2 2 5" xfId="389"/>
    <cellStyle name="Celkem 2 2 6" xfId="390"/>
    <cellStyle name="Celkem 2 2 7" xfId="391"/>
    <cellStyle name="Celkem 2 2 8" xfId="392"/>
    <cellStyle name="Celkem 2 2 9" xfId="393"/>
    <cellStyle name="CELKEM 2 3" xfId="394"/>
    <cellStyle name="Celkem 2 4" xfId="395"/>
    <cellStyle name="Celkem 2 5" xfId="396"/>
    <cellStyle name="Celkem 2 6" xfId="397"/>
    <cellStyle name="Celkem 2 7" xfId="398"/>
    <cellStyle name="Celkem 2 8" xfId="399"/>
    <cellStyle name="Celkem 2 9" xfId="400"/>
    <cellStyle name="CELKEM 3" xfId="401"/>
    <cellStyle name="ColLevel_1_BE (2)" xfId="402"/>
    <cellStyle name="Comma [0]_!!!GO" xfId="403"/>
    <cellStyle name="Comma_!!!GO" xfId="404"/>
    <cellStyle name="Copied" xfId="405"/>
    <cellStyle name="Copied 2" xfId="406"/>
    <cellStyle name="Copied 3" xfId="407"/>
    <cellStyle name="Copied_110310_Výkazy CEPS 10_13062011" xfId="408"/>
    <cellStyle name="COST1" xfId="409"/>
    <cellStyle name="COST1 2" xfId="410"/>
    <cellStyle name="COST1 3" xfId="411"/>
    <cellStyle name="COST1_110310_Výkazy CEPS 10_13062011" xfId="412"/>
    <cellStyle name="Currency [0]_!!!GO" xfId="413"/>
    <cellStyle name="Currency_!!!GO" xfId="414"/>
    <cellStyle name="ČÁRKA 2" xfId="415"/>
    <cellStyle name="ČÁRKA 2 2" xfId="416"/>
    <cellStyle name="ČÁRKA 2 3" xfId="417"/>
    <cellStyle name="ČEPS" xfId="418"/>
    <cellStyle name="ČEPS chybně" xfId="419"/>
    <cellStyle name="ČEPS neutrální" xfId="420"/>
    <cellStyle name="ČEPS správně" xfId="421"/>
    <cellStyle name="Date" xfId="422"/>
    <cellStyle name="Date 2" xfId="423"/>
    <cellStyle name="Date 3" xfId="424"/>
    <cellStyle name="Date_110310_Výkazy CEPS 10_13062011" xfId="425"/>
    <cellStyle name="Datum" xfId="70"/>
    <cellStyle name="DATUM 2" xfId="426"/>
    <cellStyle name="DATUM 2 2" xfId="427"/>
    <cellStyle name="DATUM 2 3" xfId="428"/>
    <cellStyle name="Emphasis 1" xfId="429"/>
    <cellStyle name="Emphasis 2" xfId="430"/>
    <cellStyle name="Emphasis 3" xfId="431"/>
    <cellStyle name="Entered" xfId="432"/>
    <cellStyle name="Entered 2" xfId="433"/>
    <cellStyle name="Entered 3" xfId="434"/>
    <cellStyle name="Entered_110310_Výkazy CEPS 10_13062011" xfId="435"/>
    <cellStyle name="F2" xfId="71"/>
    <cellStyle name="F3" xfId="72"/>
    <cellStyle name="F4" xfId="73"/>
    <cellStyle name="F5" xfId="74"/>
    <cellStyle name="F6" xfId="75"/>
    <cellStyle name="F7" xfId="76"/>
    <cellStyle name="F8" xfId="77"/>
    <cellStyle name="Finanční0" xfId="78"/>
    <cellStyle name="Fixed" xfId="16"/>
    <cellStyle name="Grey" xfId="436"/>
    <cellStyle name="Header1" xfId="437"/>
    <cellStyle name="Header2" xfId="438"/>
    <cellStyle name="Header2 2" xfId="439"/>
    <cellStyle name="Header2 2 2" xfId="440"/>
    <cellStyle name="Header2 2 3" xfId="441"/>
    <cellStyle name="Header2 2 4" xfId="442"/>
    <cellStyle name="Header2 2 5" xfId="443"/>
    <cellStyle name="Header2 2 6" xfId="444"/>
    <cellStyle name="Header2 2 7" xfId="445"/>
    <cellStyle name="Header2 2 8" xfId="446"/>
    <cellStyle name="Header2 3" xfId="447"/>
    <cellStyle name="Header2 3 2" xfId="448"/>
    <cellStyle name="Header2 3 3" xfId="449"/>
    <cellStyle name="Header2 3 4" xfId="450"/>
    <cellStyle name="Header2 3 5" xfId="451"/>
    <cellStyle name="Header2 3 6" xfId="452"/>
    <cellStyle name="Header2 3 7" xfId="453"/>
    <cellStyle name="Header2 3 8" xfId="454"/>
    <cellStyle name="HEADING1" xfId="79"/>
    <cellStyle name="HEADING2" xfId="80"/>
    <cellStyle name="Hypertextový odkaz 2" xfId="4"/>
    <cellStyle name="Chybně 2" xfId="455"/>
    <cellStyle name="Input [yellow]" xfId="456"/>
    <cellStyle name="Input [yellow] 2" xfId="457"/>
    <cellStyle name="Input [yellow] 2 10" xfId="458"/>
    <cellStyle name="Input [yellow] 2 2" xfId="459"/>
    <cellStyle name="Input [yellow] 2 3" xfId="460"/>
    <cellStyle name="Input [yellow] 2 4" xfId="461"/>
    <cellStyle name="Input [yellow] 2 5" xfId="462"/>
    <cellStyle name="Input [yellow] 2 6" xfId="463"/>
    <cellStyle name="Input [yellow] 2 7" xfId="464"/>
    <cellStyle name="Input [yellow] 2 8" xfId="465"/>
    <cellStyle name="Input [yellow] 2 9" xfId="466"/>
    <cellStyle name="Input [yellow] 3" xfId="467"/>
    <cellStyle name="Input [yellow] 3 10" xfId="468"/>
    <cellStyle name="Input [yellow] 3 2" xfId="469"/>
    <cellStyle name="Input [yellow] 3 3" xfId="470"/>
    <cellStyle name="Input [yellow] 3 4" xfId="471"/>
    <cellStyle name="Input [yellow] 3 5" xfId="472"/>
    <cellStyle name="Input [yellow] 3 6" xfId="473"/>
    <cellStyle name="Input [yellow] 3 7" xfId="474"/>
    <cellStyle name="Input [yellow] 3 8" xfId="475"/>
    <cellStyle name="Input [yellow] 3 9" xfId="476"/>
    <cellStyle name="Input Cells" xfId="477"/>
    <cellStyle name="Input Cells 2" xfId="478"/>
    <cellStyle name="Input Cells 3" xfId="479"/>
    <cellStyle name="Input Cells_110310_Výkazy CEPS 10_13062011" xfId="480"/>
    <cellStyle name="Kontrolní buňka 2" xfId="481"/>
    <cellStyle name="Linked Cells" xfId="482"/>
    <cellStyle name="Linked Cells 2" xfId="483"/>
    <cellStyle name="Linked Cells 3" xfId="484"/>
    <cellStyle name="Linked Cells_110310_Výkazy CEPS 10_13062011" xfId="485"/>
    <cellStyle name="MĚNA 2" xfId="486"/>
    <cellStyle name="MĚNA 2 2" xfId="487"/>
    <cellStyle name="MĚNA 2 3" xfId="488"/>
    <cellStyle name="Měna0" xfId="81"/>
    <cellStyle name="Milliers [0]_!!!GO" xfId="489"/>
    <cellStyle name="Milliers_!!!GO" xfId="490"/>
    <cellStyle name="Monétaire [0]_!!!GO" xfId="491"/>
    <cellStyle name="Monétaire_!!!GO" xfId="492"/>
    <cellStyle name="Nadpis 1 2" xfId="493"/>
    <cellStyle name="Nadpis 2 2" xfId="494"/>
    <cellStyle name="Nadpis 3 2" xfId="495"/>
    <cellStyle name="Nadpis 4 2" xfId="496"/>
    <cellStyle name="Nadpis malý" xfId="497"/>
    <cellStyle name="NADPIS1" xfId="498"/>
    <cellStyle name="NADPIS1 2" xfId="499"/>
    <cellStyle name="NADPIS1 2 2" xfId="500"/>
    <cellStyle name="NADPIS1 2 3" xfId="501"/>
    <cellStyle name="NADPIS2" xfId="502"/>
    <cellStyle name="NADPIS2 2" xfId="503"/>
    <cellStyle name="NADPIS2 2 2" xfId="504"/>
    <cellStyle name="NADPIS2 2 3" xfId="505"/>
    <cellStyle name="Název 2" xfId="506"/>
    <cellStyle name="Neutrální 2" xfId="507"/>
    <cellStyle name="Neutrální 3" xfId="508"/>
    <cellStyle name="New Times Roman" xfId="509"/>
    <cellStyle name="New Times Roman 2" xfId="510"/>
    <cellStyle name="New Times Roman 3" xfId="511"/>
    <cellStyle name="New Times Roman_110310_Výkazy CEPS 10_13062011" xfId="512"/>
    <cellStyle name="normal" xfId="82"/>
    <cellStyle name="Normal - Style1" xfId="513"/>
    <cellStyle name="Normal - Style1 2" xfId="514"/>
    <cellStyle name="Normal - Style1 3" xfId="515"/>
    <cellStyle name="Normal - Style1_110310_Výkazy CEPS 10_13062011" xfId="516"/>
    <cellStyle name="normal 2" xfId="517"/>
    <cellStyle name="Normal_!!!GO" xfId="518"/>
    <cellStyle name="Normální" xfId="0" builtinId="0"/>
    <cellStyle name="Normální 10" xfId="58"/>
    <cellStyle name="Normální 10 2" xfId="519"/>
    <cellStyle name="Normální 11" xfId="68"/>
    <cellStyle name="Normální 11 2" xfId="520"/>
    <cellStyle name="Normální 11 3" xfId="521"/>
    <cellStyle name="Normální 11 4" xfId="522"/>
    <cellStyle name="Normální 11 5" xfId="523"/>
    <cellStyle name="Normální 11 6" xfId="524"/>
    <cellStyle name="Normální 12" xfId="88"/>
    <cellStyle name="Normální 12 2" xfId="525"/>
    <cellStyle name="Normální 13" xfId="94"/>
    <cellStyle name="Normální 13 2" xfId="526"/>
    <cellStyle name="Normální 14" xfId="527"/>
    <cellStyle name="Normální 14 2" xfId="528"/>
    <cellStyle name="Normální 15" xfId="529"/>
    <cellStyle name="Normální 15 2" xfId="530"/>
    <cellStyle name="Normální 16" xfId="531"/>
    <cellStyle name="Normální 17" xfId="532"/>
    <cellStyle name="Normální 18" xfId="533"/>
    <cellStyle name="Normální 2" xfId="3"/>
    <cellStyle name="Normální 2 2" xfId="13"/>
    <cellStyle name="Normální 2 2 2" xfId="15"/>
    <cellStyle name="Normální 2 2 3" xfId="534"/>
    <cellStyle name="Normální 2 2 4" xfId="535"/>
    <cellStyle name="Normální 2 3" xfId="19"/>
    <cellStyle name="normální 2 4" xfId="536"/>
    <cellStyle name="Normální 2 5" xfId="537"/>
    <cellStyle name="Normální 2 6" xfId="538"/>
    <cellStyle name="normální 2_120301 Výkazy PDS 11" xfId="539"/>
    <cellStyle name="Normální 3" xfId="6"/>
    <cellStyle name="Normální 3 2" xfId="540"/>
    <cellStyle name="Normální 3 2 2" xfId="541"/>
    <cellStyle name="normální 3 3" xfId="542"/>
    <cellStyle name="Normální 3 4" xfId="543"/>
    <cellStyle name="Normální 3 5" xfId="544"/>
    <cellStyle name="Normální 4" xfId="7"/>
    <cellStyle name="Normální 4 2" xfId="59"/>
    <cellStyle name="Normální 4 2 2" xfId="545"/>
    <cellStyle name="Normální 4 2 3" xfId="546"/>
    <cellStyle name="Normální 5" xfId="14"/>
    <cellStyle name="Normální 5 2" xfId="17"/>
    <cellStyle name="Normální 5 2 2" xfId="62"/>
    <cellStyle name="Normální 5 3" xfId="53"/>
    <cellStyle name="Normální 5 4" xfId="61"/>
    <cellStyle name="Normální 6" xfId="18"/>
    <cellStyle name="Normální 6 2" xfId="64"/>
    <cellStyle name="Normální 6 3" xfId="547"/>
    <cellStyle name="Normální 7" xfId="54"/>
    <cellStyle name="Normální 7 2" xfId="57"/>
    <cellStyle name="Normální 7 3" xfId="65"/>
    <cellStyle name="Normální 8" xfId="55"/>
    <cellStyle name="Normální 8 2" xfId="66"/>
    <cellStyle name="Normální 9" xfId="56"/>
    <cellStyle name="Normální 9 2" xfId="67"/>
    <cellStyle name="Normální 9 3" xfId="95"/>
    <cellStyle name="Normální 91" xfId="548"/>
    <cellStyle name="normální_13710424" xfId="83"/>
    <cellStyle name="normální_22-T1 navazující na účetnictví_Příloha 5_22 (15-11-11) _změnaJN" xfId="92"/>
    <cellStyle name="normální_22-T2_Příloha 5_22 (14-10-11)JN" xfId="93"/>
    <cellStyle name="normální_Makroekon" xfId="84"/>
    <cellStyle name="O…‹aO‚e [0.00]_Region Orders (2)" xfId="549"/>
    <cellStyle name="O…‹aO‚e_Region Orders (2)" xfId="550"/>
    <cellStyle name="per.style" xfId="551"/>
    <cellStyle name="per.style 2" xfId="552"/>
    <cellStyle name="per.style 3" xfId="553"/>
    <cellStyle name="per.style_110310_Výkazy CEPS 10_13062011" xfId="554"/>
    <cellStyle name="Percent [2]" xfId="555"/>
    <cellStyle name="Percent [2] 2" xfId="556"/>
    <cellStyle name="Percent [2] 3" xfId="557"/>
    <cellStyle name="Pevný" xfId="85"/>
    <cellStyle name="PEVNÝ 2" xfId="558"/>
    <cellStyle name="PEVNÝ 2 2" xfId="559"/>
    <cellStyle name="PEVNÝ 2 3" xfId="560"/>
    <cellStyle name="Poznámka 2" xfId="561"/>
    <cellStyle name="Poznámka 2 10" xfId="562"/>
    <cellStyle name="Poznámka 2 11" xfId="563"/>
    <cellStyle name="Poznámka 2 12" xfId="564"/>
    <cellStyle name="Poznámka 2 2" xfId="565"/>
    <cellStyle name="Poznámka 2 2 10" xfId="566"/>
    <cellStyle name="Poznámka 2 2 2" xfId="567"/>
    <cellStyle name="Poznámka 2 2 3" xfId="568"/>
    <cellStyle name="Poznámka 2 2 4" xfId="569"/>
    <cellStyle name="Poznámka 2 2 5" xfId="570"/>
    <cellStyle name="Poznámka 2 2 6" xfId="571"/>
    <cellStyle name="Poznámka 2 2 7" xfId="572"/>
    <cellStyle name="Poznámka 2 2 8" xfId="573"/>
    <cellStyle name="Poznámka 2 2 9" xfId="574"/>
    <cellStyle name="Poznámka 2 3" xfId="575"/>
    <cellStyle name="Poznámka 2 3 10" xfId="576"/>
    <cellStyle name="Poznámka 2 3 2" xfId="577"/>
    <cellStyle name="Poznámka 2 3 3" xfId="578"/>
    <cellStyle name="Poznámka 2 3 4" xfId="579"/>
    <cellStyle name="Poznámka 2 3 5" xfId="580"/>
    <cellStyle name="Poznámka 2 3 6" xfId="581"/>
    <cellStyle name="Poznámka 2 3 7" xfId="582"/>
    <cellStyle name="Poznámka 2 3 8" xfId="583"/>
    <cellStyle name="Poznámka 2 3 9" xfId="584"/>
    <cellStyle name="Poznámka 2 4" xfId="585"/>
    <cellStyle name="Poznámka 2 5" xfId="586"/>
    <cellStyle name="Poznámka 2 6" xfId="587"/>
    <cellStyle name="Poznámka 2 7" xfId="588"/>
    <cellStyle name="Poznámka 2 8" xfId="589"/>
    <cellStyle name="Poznámka 2 9" xfId="590"/>
    <cellStyle name="pricing" xfId="591"/>
    <cellStyle name="pricing 2" xfId="592"/>
    <cellStyle name="procent 2" xfId="593"/>
    <cellStyle name="procent 2 2" xfId="594"/>
    <cellStyle name="Procenta" xfId="1" builtinId="5"/>
    <cellStyle name="Procenta 2" xfId="5"/>
    <cellStyle name="Procenta 2 2" xfId="8"/>
    <cellStyle name="Procenta 2 3" xfId="60"/>
    <cellStyle name="Procenta 2 4" xfId="595"/>
    <cellStyle name="Procenta 2 5" xfId="596"/>
    <cellStyle name="Procenta 3" xfId="63"/>
    <cellStyle name="Procenta 3 2" xfId="89"/>
    <cellStyle name="Procenta 4" xfId="597"/>
    <cellStyle name="Propojená buňka 2" xfId="598"/>
    <cellStyle name="PSChar" xfId="599"/>
    <cellStyle name="PSChar 2" xfId="600"/>
    <cellStyle name="PSChar 3" xfId="601"/>
    <cellStyle name="RevList" xfId="602"/>
    <cellStyle name="RevList 2" xfId="603"/>
    <cellStyle name="RevList 3" xfId="604"/>
    <cellStyle name="RevList_110310_Výkazy CEPS 10_13062011" xfId="605"/>
    <cellStyle name="RowLevel_1_BE (2)" xfId="606"/>
    <cellStyle name="SAPBEXaggData" xfId="9"/>
    <cellStyle name="SAPBEXaggData 10" xfId="607"/>
    <cellStyle name="SAPBEXaggData 11" xfId="608"/>
    <cellStyle name="SAPBEXaggData 2" xfId="609"/>
    <cellStyle name="SAPBEXaggData 2 10" xfId="610"/>
    <cellStyle name="SAPBEXaggData 2 11" xfId="611"/>
    <cellStyle name="SAPBEXaggData 2 2" xfId="612"/>
    <cellStyle name="SAPBEXaggData 2 3" xfId="613"/>
    <cellStyle name="SAPBEXaggData 2 4" xfId="614"/>
    <cellStyle name="SAPBEXaggData 2 5" xfId="615"/>
    <cellStyle name="SAPBEXaggData 2 6" xfId="616"/>
    <cellStyle name="SAPBEXaggData 2 7" xfId="617"/>
    <cellStyle name="SAPBEXaggData 2 8" xfId="618"/>
    <cellStyle name="SAPBEXaggData 2 9" xfId="619"/>
    <cellStyle name="SAPBEXaggData 3" xfId="620"/>
    <cellStyle name="SAPBEXaggData 4" xfId="621"/>
    <cellStyle name="SAPBEXaggData 5" xfId="622"/>
    <cellStyle name="SAPBEXaggData 6" xfId="623"/>
    <cellStyle name="SAPBEXaggData 7" xfId="624"/>
    <cellStyle name="SAPBEXaggData 8" xfId="625"/>
    <cellStyle name="SAPBEXaggData 9" xfId="626"/>
    <cellStyle name="SAPBEXaggDataEmph" xfId="20"/>
    <cellStyle name="SAPBEXaggDataEmph 10" xfId="627"/>
    <cellStyle name="SAPBEXaggDataEmph 11" xfId="628"/>
    <cellStyle name="SAPBEXaggDataEmph 12" xfId="629"/>
    <cellStyle name="SAPBEXaggDataEmph 2" xfId="630"/>
    <cellStyle name="SAPBEXaggDataEmph 2 10" xfId="631"/>
    <cellStyle name="SAPBEXaggDataEmph 2 2" xfId="632"/>
    <cellStyle name="SAPBEXaggDataEmph 2 3" xfId="633"/>
    <cellStyle name="SAPBEXaggDataEmph 2 4" xfId="634"/>
    <cellStyle name="SAPBEXaggDataEmph 2 5" xfId="635"/>
    <cellStyle name="SAPBEXaggDataEmph 2 6" xfId="636"/>
    <cellStyle name="SAPBEXaggDataEmph 2 7" xfId="637"/>
    <cellStyle name="SAPBEXaggDataEmph 2 8" xfId="638"/>
    <cellStyle name="SAPBEXaggDataEmph 2 9" xfId="639"/>
    <cellStyle name="SAPBEXaggDataEmph 3" xfId="640"/>
    <cellStyle name="SAPBEXaggDataEmph 4" xfId="641"/>
    <cellStyle name="SAPBEXaggDataEmph 5" xfId="642"/>
    <cellStyle name="SAPBEXaggDataEmph 6" xfId="643"/>
    <cellStyle name="SAPBEXaggDataEmph 7" xfId="644"/>
    <cellStyle name="SAPBEXaggDataEmph 8" xfId="645"/>
    <cellStyle name="SAPBEXaggDataEmph 9" xfId="646"/>
    <cellStyle name="SAPBEXaggItem" xfId="10"/>
    <cellStyle name="SAPBEXaggItem 10" xfId="647"/>
    <cellStyle name="SAPBEXaggItem 11" xfId="648"/>
    <cellStyle name="SAPBEXaggItem 2" xfId="649"/>
    <cellStyle name="SAPBEXaggItem 2 10" xfId="650"/>
    <cellStyle name="SAPBEXaggItem 2 11" xfId="651"/>
    <cellStyle name="SAPBEXaggItem 2 2" xfId="652"/>
    <cellStyle name="SAPBEXaggItem 2 3" xfId="653"/>
    <cellStyle name="SAPBEXaggItem 2 4" xfId="654"/>
    <cellStyle name="SAPBEXaggItem 2 5" xfId="655"/>
    <cellStyle name="SAPBEXaggItem 2 6" xfId="656"/>
    <cellStyle name="SAPBEXaggItem 2 7" xfId="657"/>
    <cellStyle name="SAPBEXaggItem 2 8" xfId="658"/>
    <cellStyle name="SAPBEXaggItem 2 9" xfId="659"/>
    <cellStyle name="SAPBEXaggItem 3" xfId="660"/>
    <cellStyle name="SAPBEXaggItem 4" xfId="661"/>
    <cellStyle name="SAPBEXaggItem 5" xfId="662"/>
    <cellStyle name="SAPBEXaggItem 6" xfId="663"/>
    <cellStyle name="SAPBEXaggItem 7" xfId="664"/>
    <cellStyle name="SAPBEXaggItem 8" xfId="665"/>
    <cellStyle name="SAPBEXaggItem 9" xfId="666"/>
    <cellStyle name="SAPBEXaggItemX" xfId="21"/>
    <cellStyle name="SAPBEXaggItemX 10" xfId="667"/>
    <cellStyle name="SAPBEXaggItemX 11" xfId="668"/>
    <cellStyle name="SAPBEXaggItemX 12" xfId="669"/>
    <cellStyle name="SAPBEXaggItemX 2" xfId="670"/>
    <cellStyle name="SAPBEXaggItemX 2 10" xfId="671"/>
    <cellStyle name="SAPBEXaggItemX 2 2" xfId="672"/>
    <cellStyle name="SAPBEXaggItemX 2 3" xfId="673"/>
    <cellStyle name="SAPBEXaggItemX 2 4" xfId="674"/>
    <cellStyle name="SAPBEXaggItemX 2 5" xfId="675"/>
    <cellStyle name="SAPBEXaggItemX 2 6" xfId="676"/>
    <cellStyle name="SAPBEXaggItemX 2 7" xfId="677"/>
    <cellStyle name="SAPBEXaggItemX 2 8" xfId="678"/>
    <cellStyle name="SAPBEXaggItemX 2 9" xfId="679"/>
    <cellStyle name="SAPBEXaggItemX 3" xfId="680"/>
    <cellStyle name="SAPBEXaggItemX 4" xfId="681"/>
    <cellStyle name="SAPBEXaggItemX 5" xfId="682"/>
    <cellStyle name="SAPBEXaggItemX 6" xfId="683"/>
    <cellStyle name="SAPBEXaggItemX 7" xfId="684"/>
    <cellStyle name="SAPBEXaggItemX 8" xfId="685"/>
    <cellStyle name="SAPBEXaggItemX 9" xfId="686"/>
    <cellStyle name="SAPBEXexcBad7" xfId="22"/>
    <cellStyle name="SAPBEXexcBad7 10" xfId="687"/>
    <cellStyle name="SAPBEXexcBad7 11" xfId="688"/>
    <cellStyle name="SAPBEXexcBad7 12" xfId="689"/>
    <cellStyle name="SAPBEXexcBad7 2" xfId="690"/>
    <cellStyle name="SAPBEXexcBad7 2 10" xfId="691"/>
    <cellStyle name="SAPBEXexcBad7 2 2" xfId="692"/>
    <cellStyle name="SAPBEXexcBad7 2 3" xfId="693"/>
    <cellStyle name="SAPBEXexcBad7 2 4" xfId="694"/>
    <cellStyle name="SAPBEXexcBad7 2 5" xfId="695"/>
    <cellStyle name="SAPBEXexcBad7 2 6" xfId="696"/>
    <cellStyle name="SAPBEXexcBad7 2 7" xfId="697"/>
    <cellStyle name="SAPBEXexcBad7 2 8" xfId="698"/>
    <cellStyle name="SAPBEXexcBad7 2 9" xfId="699"/>
    <cellStyle name="SAPBEXexcBad7 3" xfId="700"/>
    <cellStyle name="SAPBEXexcBad7 4" xfId="701"/>
    <cellStyle name="SAPBEXexcBad7 5" xfId="702"/>
    <cellStyle name="SAPBEXexcBad7 6" xfId="703"/>
    <cellStyle name="SAPBEXexcBad7 7" xfId="704"/>
    <cellStyle name="SAPBEXexcBad7 8" xfId="705"/>
    <cellStyle name="SAPBEXexcBad7 9" xfId="706"/>
    <cellStyle name="SAPBEXexcBad8" xfId="23"/>
    <cellStyle name="SAPBEXexcBad8 10" xfId="707"/>
    <cellStyle name="SAPBEXexcBad8 11" xfId="708"/>
    <cellStyle name="SAPBEXexcBad8 12" xfId="709"/>
    <cellStyle name="SAPBEXexcBad8 2" xfId="710"/>
    <cellStyle name="SAPBEXexcBad8 2 10" xfId="711"/>
    <cellStyle name="SAPBEXexcBad8 2 2" xfId="712"/>
    <cellStyle name="SAPBEXexcBad8 2 3" xfId="713"/>
    <cellStyle name="SAPBEXexcBad8 2 4" xfId="714"/>
    <cellStyle name="SAPBEXexcBad8 2 5" xfId="715"/>
    <cellStyle name="SAPBEXexcBad8 2 6" xfId="716"/>
    <cellStyle name="SAPBEXexcBad8 2 7" xfId="717"/>
    <cellStyle name="SAPBEXexcBad8 2 8" xfId="718"/>
    <cellStyle name="SAPBEXexcBad8 2 9" xfId="719"/>
    <cellStyle name="SAPBEXexcBad8 3" xfId="720"/>
    <cellStyle name="SAPBEXexcBad8 4" xfId="721"/>
    <cellStyle name="SAPBEXexcBad8 5" xfId="722"/>
    <cellStyle name="SAPBEXexcBad8 6" xfId="723"/>
    <cellStyle name="SAPBEXexcBad8 7" xfId="724"/>
    <cellStyle name="SAPBEXexcBad8 8" xfId="725"/>
    <cellStyle name="SAPBEXexcBad8 9" xfId="726"/>
    <cellStyle name="SAPBEXexcBad9" xfId="24"/>
    <cellStyle name="SAPBEXexcBad9 10" xfId="727"/>
    <cellStyle name="SAPBEXexcBad9 11" xfId="728"/>
    <cellStyle name="SAPBEXexcBad9 12" xfId="729"/>
    <cellStyle name="SAPBEXexcBad9 2" xfId="730"/>
    <cellStyle name="SAPBEXexcBad9 2 10" xfId="731"/>
    <cellStyle name="SAPBEXexcBad9 2 2" xfId="732"/>
    <cellStyle name="SAPBEXexcBad9 2 3" xfId="733"/>
    <cellStyle name="SAPBEXexcBad9 2 4" xfId="734"/>
    <cellStyle name="SAPBEXexcBad9 2 5" xfId="735"/>
    <cellStyle name="SAPBEXexcBad9 2 6" xfId="736"/>
    <cellStyle name="SAPBEXexcBad9 2 7" xfId="737"/>
    <cellStyle name="SAPBEXexcBad9 2 8" xfId="738"/>
    <cellStyle name="SAPBEXexcBad9 2 9" xfId="739"/>
    <cellStyle name="SAPBEXexcBad9 3" xfId="740"/>
    <cellStyle name="SAPBEXexcBad9 4" xfId="741"/>
    <cellStyle name="SAPBEXexcBad9 5" xfId="742"/>
    <cellStyle name="SAPBEXexcBad9 6" xfId="743"/>
    <cellStyle name="SAPBEXexcBad9 7" xfId="744"/>
    <cellStyle name="SAPBEXexcBad9 8" xfId="745"/>
    <cellStyle name="SAPBEXexcBad9 9" xfId="746"/>
    <cellStyle name="SAPBEXexcCritical4" xfId="25"/>
    <cellStyle name="SAPBEXexcCritical4 10" xfId="747"/>
    <cellStyle name="SAPBEXexcCritical4 11" xfId="748"/>
    <cellStyle name="SAPBEXexcCritical4 12" xfId="749"/>
    <cellStyle name="SAPBEXexcCritical4 2" xfId="750"/>
    <cellStyle name="SAPBEXexcCritical4 2 10" xfId="751"/>
    <cellStyle name="SAPBEXexcCritical4 2 2" xfId="752"/>
    <cellStyle name="SAPBEXexcCritical4 2 3" xfId="753"/>
    <cellStyle name="SAPBEXexcCritical4 2 4" xfId="754"/>
    <cellStyle name="SAPBEXexcCritical4 2 5" xfId="755"/>
    <cellStyle name="SAPBEXexcCritical4 2 6" xfId="756"/>
    <cellStyle name="SAPBEXexcCritical4 2 7" xfId="757"/>
    <cellStyle name="SAPBEXexcCritical4 2 8" xfId="758"/>
    <cellStyle name="SAPBEXexcCritical4 2 9" xfId="759"/>
    <cellStyle name="SAPBEXexcCritical4 3" xfId="760"/>
    <cellStyle name="SAPBEXexcCritical4 4" xfId="761"/>
    <cellStyle name="SAPBEXexcCritical4 5" xfId="762"/>
    <cellStyle name="SAPBEXexcCritical4 6" xfId="763"/>
    <cellStyle name="SAPBEXexcCritical4 7" xfId="764"/>
    <cellStyle name="SAPBEXexcCritical4 8" xfId="765"/>
    <cellStyle name="SAPBEXexcCritical4 9" xfId="766"/>
    <cellStyle name="SAPBEXexcCritical5" xfId="26"/>
    <cellStyle name="SAPBEXexcCritical5 10" xfId="767"/>
    <cellStyle name="SAPBEXexcCritical5 11" xfId="768"/>
    <cellStyle name="SAPBEXexcCritical5 12" xfId="769"/>
    <cellStyle name="SAPBEXexcCritical5 2" xfId="770"/>
    <cellStyle name="SAPBEXexcCritical5 2 10" xfId="771"/>
    <cellStyle name="SAPBEXexcCritical5 2 2" xfId="772"/>
    <cellStyle name="SAPBEXexcCritical5 2 3" xfId="773"/>
    <cellStyle name="SAPBEXexcCritical5 2 4" xfId="774"/>
    <cellStyle name="SAPBEXexcCritical5 2 5" xfId="775"/>
    <cellStyle name="SAPBEXexcCritical5 2 6" xfId="776"/>
    <cellStyle name="SAPBEXexcCritical5 2 7" xfId="777"/>
    <cellStyle name="SAPBEXexcCritical5 2 8" xfId="778"/>
    <cellStyle name="SAPBEXexcCritical5 2 9" xfId="779"/>
    <cellStyle name="SAPBEXexcCritical5 3" xfId="780"/>
    <cellStyle name="SAPBEXexcCritical5 4" xfId="781"/>
    <cellStyle name="SAPBEXexcCritical5 5" xfId="782"/>
    <cellStyle name="SAPBEXexcCritical5 6" xfId="783"/>
    <cellStyle name="SAPBEXexcCritical5 7" xfId="784"/>
    <cellStyle name="SAPBEXexcCritical5 8" xfId="785"/>
    <cellStyle name="SAPBEXexcCritical5 9" xfId="786"/>
    <cellStyle name="SAPBEXexcCritical6" xfId="27"/>
    <cellStyle name="SAPBEXexcCritical6 10" xfId="787"/>
    <cellStyle name="SAPBEXexcCritical6 11" xfId="788"/>
    <cellStyle name="SAPBEXexcCritical6 12" xfId="789"/>
    <cellStyle name="SAPBEXexcCritical6 2" xfId="790"/>
    <cellStyle name="SAPBEXexcCritical6 2 10" xfId="791"/>
    <cellStyle name="SAPBEXexcCritical6 2 2" xfId="792"/>
    <cellStyle name="SAPBEXexcCritical6 2 3" xfId="793"/>
    <cellStyle name="SAPBEXexcCritical6 2 4" xfId="794"/>
    <cellStyle name="SAPBEXexcCritical6 2 5" xfId="795"/>
    <cellStyle name="SAPBEXexcCritical6 2 6" xfId="796"/>
    <cellStyle name="SAPBEXexcCritical6 2 7" xfId="797"/>
    <cellStyle name="SAPBEXexcCritical6 2 8" xfId="798"/>
    <cellStyle name="SAPBEXexcCritical6 2 9" xfId="799"/>
    <cellStyle name="SAPBEXexcCritical6 3" xfId="800"/>
    <cellStyle name="SAPBEXexcCritical6 4" xfId="801"/>
    <cellStyle name="SAPBEXexcCritical6 5" xfId="802"/>
    <cellStyle name="SAPBEXexcCritical6 6" xfId="803"/>
    <cellStyle name="SAPBEXexcCritical6 7" xfId="804"/>
    <cellStyle name="SAPBEXexcCritical6 8" xfId="805"/>
    <cellStyle name="SAPBEXexcCritical6 9" xfId="806"/>
    <cellStyle name="SAPBEXexcGood1" xfId="28"/>
    <cellStyle name="SAPBEXexcGood1 10" xfId="807"/>
    <cellStyle name="SAPBEXexcGood1 11" xfId="808"/>
    <cellStyle name="SAPBEXexcGood1 12" xfId="809"/>
    <cellStyle name="SAPBEXexcGood1 2" xfId="810"/>
    <cellStyle name="SAPBEXexcGood1 2 10" xfId="811"/>
    <cellStyle name="SAPBEXexcGood1 2 2" xfId="812"/>
    <cellStyle name="SAPBEXexcGood1 2 3" xfId="813"/>
    <cellStyle name="SAPBEXexcGood1 2 4" xfId="814"/>
    <cellStyle name="SAPBEXexcGood1 2 5" xfId="815"/>
    <cellStyle name="SAPBEXexcGood1 2 6" xfId="816"/>
    <cellStyle name="SAPBEXexcGood1 2 7" xfId="817"/>
    <cellStyle name="SAPBEXexcGood1 2 8" xfId="818"/>
    <cellStyle name="SAPBEXexcGood1 2 9" xfId="819"/>
    <cellStyle name="SAPBEXexcGood1 3" xfId="820"/>
    <cellStyle name="SAPBEXexcGood1 4" xfId="821"/>
    <cellStyle name="SAPBEXexcGood1 5" xfId="822"/>
    <cellStyle name="SAPBEXexcGood1 6" xfId="823"/>
    <cellStyle name="SAPBEXexcGood1 7" xfId="824"/>
    <cellStyle name="SAPBEXexcGood1 8" xfId="825"/>
    <cellStyle name="SAPBEXexcGood1 9" xfId="826"/>
    <cellStyle name="SAPBEXexcGood2" xfId="29"/>
    <cellStyle name="SAPBEXexcGood2 10" xfId="827"/>
    <cellStyle name="SAPBEXexcGood2 11" xfId="828"/>
    <cellStyle name="SAPBEXexcGood2 12" xfId="829"/>
    <cellStyle name="SAPBEXexcGood2 2" xfId="830"/>
    <cellStyle name="SAPBEXexcGood2 2 10" xfId="831"/>
    <cellStyle name="SAPBEXexcGood2 2 2" xfId="832"/>
    <cellStyle name="SAPBEXexcGood2 2 3" xfId="833"/>
    <cellStyle name="SAPBEXexcGood2 2 4" xfId="834"/>
    <cellStyle name="SAPBEXexcGood2 2 5" xfId="835"/>
    <cellStyle name="SAPBEXexcGood2 2 6" xfId="836"/>
    <cellStyle name="SAPBEXexcGood2 2 7" xfId="837"/>
    <cellStyle name="SAPBEXexcGood2 2 8" xfId="838"/>
    <cellStyle name="SAPBEXexcGood2 2 9" xfId="839"/>
    <cellStyle name="SAPBEXexcGood2 3" xfId="840"/>
    <cellStyle name="SAPBEXexcGood2 4" xfId="841"/>
    <cellStyle name="SAPBEXexcGood2 5" xfId="842"/>
    <cellStyle name="SAPBEXexcGood2 6" xfId="843"/>
    <cellStyle name="SAPBEXexcGood2 7" xfId="844"/>
    <cellStyle name="SAPBEXexcGood2 8" xfId="845"/>
    <cellStyle name="SAPBEXexcGood2 9" xfId="846"/>
    <cellStyle name="SAPBEXexcGood3" xfId="30"/>
    <cellStyle name="SAPBEXexcGood3 10" xfId="847"/>
    <cellStyle name="SAPBEXexcGood3 11" xfId="848"/>
    <cellStyle name="SAPBEXexcGood3 12" xfId="849"/>
    <cellStyle name="SAPBEXexcGood3 2" xfId="850"/>
    <cellStyle name="SAPBEXexcGood3 2 10" xfId="851"/>
    <cellStyle name="SAPBEXexcGood3 2 2" xfId="852"/>
    <cellStyle name="SAPBEXexcGood3 2 3" xfId="853"/>
    <cellStyle name="SAPBEXexcGood3 2 4" xfId="854"/>
    <cellStyle name="SAPBEXexcGood3 2 5" xfId="855"/>
    <cellStyle name="SAPBEXexcGood3 2 6" xfId="856"/>
    <cellStyle name="SAPBEXexcGood3 2 7" xfId="857"/>
    <cellStyle name="SAPBEXexcGood3 2 8" xfId="858"/>
    <cellStyle name="SAPBEXexcGood3 2 9" xfId="859"/>
    <cellStyle name="SAPBEXexcGood3 3" xfId="860"/>
    <cellStyle name="SAPBEXexcGood3 4" xfId="861"/>
    <cellStyle name="SAPBEXexcGood3 5" xfId="862"/>
    <cellStyle name="SAPBEXexcGood3 6" xfId="863"/>
    <cellStyle name="SAPBEXexcGood3 7" xfId="864"/>
    <cellStyle name="SAPBEXexcGood3 8" xfId="865"/>
    <cellStyle name="SAPBEXexcGood3 9" xfId="866"/>
    <cellStyle name="SAPBEXfilterDrill" xfId="31"/>
    <cellStyle name="SAPBEXfilterDrill 10" xfId="867"/>
    <cellStyle name="SAPBEXfilterDrill 11" xfId="868"/>
    <cellStyle name="SAPBEXfilterDrill 12" xfId="869"/>
    <cellStyle name="SAPBEXfilterDrill 2" xfId="870"/>
    <cellStyle name="SAPBEXfilterDrill 2 10" xfId="871"/>
    <cellStyle name="SAPBEXfilterDrill 2 2" xfId="872"/>
    <cellStyle name="SAPBEXfilterDrill 2 3" xfId="873"/>
    <cellStyle name="SAPBEXfilterDrill 2 4" xfId="874"/>
    <cellStyle name="SAPBEXfilterDrill 2 5" xfId="875"/>
    <cellStyle name="SAPBEXfilterDrill 2 6" xfId="876"/>
    <cellStyle name="SAPBEXfilterDrill 2 7" xfId="877"/>
    <cellStyle name="SAPBEXfilterDrill 2 8" xfId="878"/>
    <cellStyle name="SAPBEXfilterDrill 2 9" xfId="879"/>
    <cellStyle name="SAPBEXfilterDrill 3" xfId="880"/>
    <cellStyle name="SAPBEXfilterDrill 4" xfId="881"/>
    <cellStyle name="SAPBEXfilterDrill 5" xfId="882"/>
    <cellStyle name="SAPBEXfilterDrill 6" xfId="883"/>
    <cellStyle name="SAPBEXfilterDrill 7" xfId="884"/>
    <cellStyle name="SAPBEXfilterDrill 8" xfId="885"/>
    <cellStyle name="SAPBEXfilterDrill 9" xfId="886"/>
    <cellStyle name="SAPBEXfilterItem" xfId="32"/>
    <cellStyle name="SAPBEXfilterItem 10" xfId="887"/>
    <cellStyle name="SAPBEXfilterItem 11" xfId="888"/>
    <cellStyle name="SAPBEXfilterItem 12" xfId="889"/>
    <cellStyle name="SAPBEXfilterItem 2" xfId="890"/>
    <cellStyle name="SAPBEXfilterItem 2 10" xfId="891"/>
    <cellStyle name="SAPBEXfilterItem 2 2" xfId="892"/>
    <cellStyle name="SAPBEXfilterItem 2 3" xfId="893"/>
    <cellStyle name="SAPBEXfilterItem 2 4" xfId="894"/>
    <cellStyle name="SAPBEXfilterItem 2 5" xfId="895"/>
    <cellStyle name="SAPBEXfilterItem 2 6" xfId="896"/>
    <cellStyle name="SAPBEXfilterItem 2 7" xfId="897"/>
    <cellStyle name="SAPBEXfilterItem 2 8" xfId="898"/>
    <cellStyle name="SAPBEXfilterItem 2 9" xfId="899"/>
    <cellStyle name="SAPBEXfilterItem 3" xfId="900"/>
    <cellStyle name="SAPBEXfilterItem 4" xfId="901"/>
    <cellStyle name="SAPBEXfilterItem 5" xfId="902"/>
    <cellStyle name="SAPBEXfilterItem 6" xfId="903"/>
    <cellStyle name="SAPBEXfilterItem 7" xfId="904"/>
    <cellStyle name="SAPBEXfilterItem 8" xfId="905"/>
    <cellStyle name="SAPBEXfilterItem 9" xfId="906"/>
    <cellStyle name="SAPBEXfilterText" xfId="33"/>
    <cellStyle name="SAPBEXfilterText 10" xfId="907"/>
    <cellStyle name="SAPBEXfilterText 11" xfId="908"/>
    <cellStyle name="SAPBEXfilterText 12" xfId="909"/>
    <cellStyle name="SAPBEXfilterText 2" xfId="910"/>
    <cellStyle name="SAPBEXfilterText 2 10" xfId="911"/>
    <cellStyle name="SAPBEXfilterText 2 2" xfId="912"/>
    <cellStyle name="SAPBEXfilterText 2 3" xfId="913"/>
    <cellStyle name="SAPBEXfilterText 2 4" xfId="914"/>
    <cellStyle name="SAPBEXfilterText 2 5" xfId="915"/>
    <cellStyle name="SAPBEXfilterText 2 6" xfId="916"/>
    <cellStyle name="SAPBEXfilterText 2 7" xfId="917"/>
    <cellStyle name="SAPBEXfilterText 2 8" xfId="918"/>
    <cellStyle name="SAPBEXfilterText 2 9" xfId="919"/>
    <cellStyle name="SAPBEXfilterText 3" xfId="920"/>
    <cellStyle name="SAPBEXfilterText 4" xfId="921"/>
    <cellStyle name="SAPBEXfilterText 5" xfId="922"/>
    <cellStyle name="SAPBEXfilterText 6" xfId="923"/>
    <cellStyle name="SAPBEXfilterText 7" xfId="924"/>
    <cellStyle name="SAPBEXfilterText 8" xfId="925"/>
    <cellStyle name="SAPBEXfilterText 9" xfId="926"/>
    <cellStyle name="SAPBEXformats" xfId="34"/>
    <cellStyle name="SAPBEXformats 10" xfId="927"/>
    <cellStyle name="SAPBEXformats 11" xfId="928"/>
    <cellStyle name="SAPBEXformats 12" xfId="929"/>
    <cellStyle name="SAPBEXformats 2" xfId="930"/>
    <cellStyle name="SAPBEXformats 2 10" xfId="931"/>
    <cellStyle name="SAPBEXformats 2 2" xfId="932"/>
    <cellStyle name="SAPBEXformats 2 3" xfId="933"/>
    <cellStyle name="SAPBEXformats 2 4" xfId="934"/>
    <cellStyle name="SAPBEXformats 2 5" xfId="935"/>
    <cellStyle name="SAPBEXformats 2 6" xfId="936"/>
    <cellStyle name="SAPBEXformats 2 7" xfId="937"/>
    <cellStyle name="SAPBEXformats 2 8" xfId="938"/>
    <cellStyle name="SAPBEXformats 2 9" xfId="939"/>
    <cellStyle name="SAPBEXformats 3" xfId="940"/>
    <cellStyle name="SAPBEXformats 4" xfId="941"/>
    <cellStyle name="SAPBEXformats 5" xfId="942"/>
    <cellStyle name="SAPBEXformats 6" xfId="943"/>
    <cellStyle name="SAPBEXformats 7" xfId="944"/>
    <cellStyle name="SAPBEXformats 8" xfId="945"/>
    <cellStyle name="SAPBEXformats 9" xfId="946"/>
    <cellStyle name="SAPBEXheaderItem" xfId="35"/>
    <cellStyle name="SAPBEXheaderItem 10" xfId="947"/>
    <cellStyle name="SAPBEXheaderItem 11" xfId="948"/>
    <cellStyle name="SAPBEXheaderItem 12" xfId="949"/>
    <cellStyle name="SAPBEXheaderItem 2" xfId="950"/>
    <cellStyle name="SAPBEXheaderItem 2 10" xfId="951"/>
    <cellStyle name="SAPBEXheaderItem 2 2" xfId="952"/>
    <cellStyle name="SAPBEXheaderItem 2 3" xfId="953"/>
    <cellStyle name="SAPBEXheaderItem 2 4" xfId="954"/>
    <cellStyle name="SAPBEXheaderItem 2 5" xfId="955"/>
    <cellStyle name="SAPBEXheaderItem 2 6" xfId="956"/>
    <cellStyle name="SAPBEXheaderItem 2 7" xfId="957"/>
    <cellStyle name="SAPBEXheaderItem 2 8" xfId="958"/>
    <cellStyle name="SAPBEXheaderItem 2 9" xfId="959"/>
    <cellStyle name="SAPBEXheaderItem 3" xfId="960"/>
    <cellStyle name="SAPBEXheaderItem 4" xfId="961"/>
    <cellStyle name="SAPBEXheaderItem 5" xfId="962"/>
    <cellStyle name="SAPBEXheaderItem 6" xfId="963"/>
    <cellStyle name="SAPBEXheaderItem 7" xfId="964"/>
    <cellStyle name="SAPBEXheaderItem 8" xfId="965"/>
    <cellStyle name="SAPBEXheaderItem 9" xfId="966"/>
    <cellStyle name="SAPBEXheaderText" xfId="36"/>
    <cellStyle name="SAPBEXheaderText 10" xfId="967"/>
    <cellStyle name="SAPBEXheaderText 11" xfId="968"/>
    <cellStyle name="SAPBEXheaderText 12" xfId="969"/>
    <cellStyle name="SAPBEXheaderText 2" xfId="970"/>
    <cellStyle name="SAPBEXheaderText 2 10" xfId="971"/>
    <cellStyle name="SAPBEXheaderText 2 2" xfId="972"/>
    <cellStyle name="SAPBEXheaderText 2 3" xfId="973"/>
    <cellStyle name="SAPBEXheaderText 2 4" xfId="974"/>
    <cellStyle name="SAPBEXheaderText 2 5" xfId="975"/>
    <cellStyle name="SAPBEXheaderText 2 6" xfId="976"/>
    <cellStyle name="SAPBEXheaderText 2 7" xfId="977"/>
    <cellStyle name="SAPBEXheaderText 2 8" xfId="978"/>
    <cellStyle name="SAPBEXheaderText 2 9" xfId="979"/>
    <cellStyle name="SAPBEXheaderText 3" xfId="980"/>
    <cellStyle name="SAPBEXheaderText 4" xfId="981"/>
    <cellStyle name="SAPBEXheaderText 5" xfId="982"/>
    <cellStyle name="SAPBEXheaderText 6" xfId="983"/>
    <cellStyle name="SAPBEXheaderText 7" xfId="984"/>
    <cellStyle name="SAPBEXheaderText 8" xfId="985"/>
    <cellStyle name="SAPBEXheaderText 9" xfId="986"/>
    <cellStyle name="SAPBEXHLevel0" xfId="37"/>
    <cellStyle name="SAPBEXHLevel0 10" xfId="987"/>
    <cellStyle name="SAPBEXHLevel0 11" xfId="988"/>
    <cellStyle name="SAPBEXHLevel0 12" xfId="989"/>
    <cellStyle name="SAPBEXHLevel0 2" xfId="990"/>
    <cellStyle name="SAPBEXHLevel0 2 10" xfId="991"/>
    <cellStyle name="SAPBEXHLevel0 2 11" xfId="992"/>
    <cellStyle name="SAPBEXHLevel0 2 2" xfId="993"/>
    <cellStyle name="SAPBEXHLevel0 2 3" xfId="994"/>
    <cellStyle name="SAPBEXHLevel0 2 4" xfId="995"/>
    <cellStyle name="SAPBEXHLevel0 2 5" xfId="996"/>
    <cellStyle name="SAPBEXHLevel0 2 6" xfId="997"/>
    <cellStyle name="SAPBEXHLevel0 2 7" xfId="998"/>
    <cellStyle name="SAPBEXHLevel0 2 8" xfId="999"/>
    <cellStyle name="SAPBEXHLevel0 2 9" xfId="1000"/>
    <cellStyle name="SAPBEXHLevel0 3" xfId="1001"/>
    <cellStyle name="SAPBEXHLevel0 4" xfId="1002"/>
    <cellStyle name="SAPBEXHLevel0 5" xfId="1003"/>
    <cellStyle name="SAPBEXHLevel0 6" xfId="1004"/>
    <cellStyle name="SAPBEXHLevel0 7" xfId="1005"/>
    <cellStyle name="SAPBEXHLevel0 8" xfId="1006"/>
    <cellStyle name="SAPBEXHLevel0 9" xfId="1007"/>
    <cellStyle name="SAPBEXHLevel0X" xfId="38"/>
    <cellStyle name="SAPBEXHLevel0X 10" xfId="1008"/>
    <cellStyle name="SAPBEXHLevel0X 11" xfId="1009"/>
    <cellStyle name="SAPBEXHLevel0X 12" xfId="1010"/>
    <cellStyle name="SAPBEXHLevel0X 2" xfId="1011"/>
    <cellStyle name="SAPBEXHLevel0X 2 10" xfId="1012"/>
    <cellStyle name="SAPBEXHLevel0X 2 2" xfId="1013"/>
    <cellStyle name="SAPBEXHLevel0X 2 3" xfId="1014"/>
    <cellStyle name="SAPBEXHLevel0X 2 4" xfId="1015"/>
    <cellStyle name="SAPBEXHLevel0X 2 5" xfId="1016"/>
    <cellStyle name="SAPBEXHLevel0X 2 6" xfId="1017"/>
    <cellStyle name="SAPBEXHLevel0X 2 7" xfId="1018"/>
    <cellStyle name="SAPBEXHLevel0X 2 8" xfId="1019"/>
    <cellStyle name="SAPBEXHLevel0X 2 9" xfId="1020"/>
    <cellStyle name="SAPBEXHLevel0X 3" xfId="1021"/>
    <cellStyle name="SAPBEXHLevel0X 4" xfId="1022"/>
    <cellStyle name="SAPBEXHLevel0X 5" xfId="1023"/>
    <cellStyle name="SAPBEXHLevel0X 6" xfId="1024"/>
    <cellStyle name="SAPBEXHLevel0X 7" xfId="1025"/>
    <cellStyle name="SAPBEXHLevel0X 8" xfId="1026"/>
    <cellStyle name="SAPBEXHLevel0X 9" xfId="1027"/>
    <cellStyle name="SAPBEXHLevel1" xfId="39"/>
    <cellStyle name="SAPBEXHLevel1 10" xfId="1028"/>
    <cellStyle name="SAPBEXHLevel1 11" xfId="1029"/>
    <cellStyle name="SAPBEXHLevel1 12" xfId="1030"/>
    <cellStyle name="SAPBEXHLevel1 2" xfId="1031"/>
    <cellStyle name="SAPBEXHLevel1 2 10" xfId="1032"/>
    <cellStyle name="SAPBEXHLevel1 2 11" xfId="1033"/>
    <cellStyle name="SAPBEXHLevel1 2 2" xfId="1034"/>
    <cellStyle name="SAPBEXHLevel1 2 3" xfId="1035"/>
    <cellStyle name="SAPBEXHLevel1 2 4" xfId="1036"/>
    <cellStyle name="SAPBEXHLevel1 2 5" xfId="1037"/>
    <cellStyle name="SAPBEXHLevel1 2 6" xfId="1038"/>
    <cellStyle name="SAPBEXHLevel1 2 7" xfId="1039"/>
    <cellStyle name="SAPBEXHLevel1 2 8" xfId="1040"/>
    <cellStyle name="SAPBEXHLevel1 2 9" xfId="1041"/>
    <cellStyle name="SAPBEXHLevel1 3" xfId="1042"/>
    <cellStyle name="SAPBEXHLevel1 4" xfId="1043"/>
    <cellStyle name="SAPBEXHLevel1 5" xfId="1044"/>
    <cellStyle name="SAPBEXHLevel1 6" xfId="1045"/>
    <cellStyle name="SAPBEXHLevel1 7" xfId="1046"/>
    <cellStyle name="SAPBEXHLevel1 8" xfId="1047"/>
    <cellStyle name="SAPBEXHLevel1 9" xfId="1048"/>
    <cellStyle name="SAPBEXHLevel1X" xfId="40"/>
    <cellStyle name="SAPBEXHLevel1X 10" xfId="1049"/>
    <cellStyle name="SAPBEXHLevel1X 11" xfId="1050"/>
    <cellStyle name="SAPBEXHLevel1X 12" xfId="1051"/>
    <cellStyle name="SAPBEXHLevel1X 2" xfId="1052"/>
    <cellStyle name="SAPBEXHLevel1X 2 10" xfId="1053"/>
    <cellStyle name="SAPBEXHLevel1X 2 2" xfId="1054"/>
    <cellStyle name="SAPBEXHLevel1X 2 3" xfId="1055"/>
    <cellStyle name="SAPBEXHLevel1X 2 4" xfId="1056"/>
    <cellStyle name="SAPBEXHLevel1X 2 5" xfId="1057"/>
    <cellStyle name="SAPBEXHLevel1X 2 6" xfId="1058"/>
    <cellStyle name="SAPBEXHLevel1X 2 7" xfId="1059"/>
    <cellStyle name="SAPBEXHLevel1X 2 8" xfId="1060"/>
    <cellStyle name="SAPBEXHLevel1X 2 9" xfId="1061"/>
    <cellStyle name="SAPBEXHLevel1X 3" xfId="1062"/>
    <cellStyle name="SAPBEXHLevel1X 4" xfId="1063"/>
    <cellStyle name="SAPBEXHLevel1X 5" xfId="1064"/>
    <cellStyle name="SAPBEXHLevel1X 6" xfId="1065"/>
    <cellStyle name="SAPBEXHLevel1X 7" xfId="1066"/>
    <cellStyle name="SAPBEXHLevel1X 8" xfId="1067"/>
    <cellStyle name="SAPBEXHLevel1X 9" xfId="1068"/>
    <cellStyle name="SAPBEXHLevel2" xfId="41"/>
    <cellStyle name="SAPBEXHLevel2 10" xfId="1069"/>
    <cellStyle name="SAPBEXHLevel2 11" xfId="1070"/>
    <cellStyle name="SAPBEXHLevel2 12" xfId="1071"/>
    <cellStyle name="SAPBEXHLevel2 2" xfId="1072"/>
    <cellStyle name="SAPBEXHLevel2 2 10" xfId="1073"/>
    <cellStyle name="SAPBEXHLevel2 2 2" xfId="1074"/>
    <cellStyle name="SAPBEXHLevel2 2 3" xfId="1075"/>
    <cellStyle name="SAPBEXHLevel2 2 4" xfId="1076"/>
    <cellStyle name="SAPBEXHLevel2 2 5" xfId="1077"/>
    <cellStyle name="SAPBEXHLevel2 2 6" xfId="1078"/>
    <cellStyle name="SAPBEXHLevel2 2 7" xfId="1079"/>
    <cellStyle name="SAPBEXHLevel2 2 8" xfId="1080"/>
    <cellStyle name="SAPBEXHLevel2 2 9" xfId="1081"/>
    <cellStyle name="SAPBEXHLevel2 3" xfId="1082"/>
    <cellStyle name="SAPBEXHLevel2 4" xfId="1083"/>
    <cellStyle name="SAPBEXHLevel2 5" xfId="1084"/>
    <cellStyle name="SAPBEXHLevel2 6" xfId="1085"/>
    <cellStyle name="SAPBEXHLevel2 7" xfId="1086"/>
    <cellStyle name="SAPBEXHLevel2 8" xfId="1087"/>
    <cellStyle name="SAPBEXHLevel2 9" xfId="1088"/>
    <cellStyle name="SAPBEXHLevel2X" xfId="42"/>
    <cellStyle name="SAPBEXHLevel2X 10" xfId="1089"/>
    <cellStyle name="SAPBEXHLevel2X 11" xfId="1090"/>
    <cellStyle name="SAPBEXHLevel2X 12" xfId="1091"/>
    <cellStyle name="SAPBEXHLevel2X 2" xfId="1092"/>
    <cellStyle name="SAPBEXHLevel2X 2 10" xfId="1093"/>
    <cellStyle name="SAPBEXHLevel2X 2 2" xfId="1094"/>
    <cellStyle name="SAPBEXHLevel2X 2 3" xfId="1095"/>
    <cellStyle name="SAPBEXHLevel2X 2 4" xfId="1096"/>
    <cellStyle name="SAPBEXHLevel2X 2 5" xfId="1097"/>
    <cellStyle name="SAPBEXHLevel2X 2 6" xfId="1098"/>
    <cellStyle name="SAPBEXHLevel2X 2 7" xfId="1099"/>
    <cellStyle name="SAPBEXHLevel2X 2 8" xfId="1100"/>
    <cellStyle name="SAPBEXHLevel2X 2 9" xfId="1101"/>
    <cellStyle name="SAPBEXHLevel2X 3" xfId="1102"/>
    <cellStyle name="SAPBEXHLevel2X 4" xfId="1103"/>
    <cellStyle name="SAPBEXHLevel2X 5" xfId="1104"/>
    <cellStyle name="SAPBEXHLevel2X 6" xfId="1105"/>
    <cellStyle name="SAPBEXHLevel2X 7" xfId="1106"/>
    <cellStyle name="SAPBEXHLevel2X 8" xfId="1107"/>
    <cellStyle name="SAPBEXHLevel2X 9" xfId="1108"/>
    <cellStyle name="SAPBEXHLevel3" xfId="43"/>
    <cellStyle name="SAPBEXHLevel3 10" xfId="1109"/>
    <cellStyle name="SAPBEXHLevel3 11" xfId="1110"/>
    <cellStyle name="SAPBEXHLevel3 12" xfId="1111"/>
    <cellStyle name="SAPBEXHLevel3 2" xfId="1112"/>
    <cellStyle name="SAPBEXHLevel3 2 10" xfId="1113"/>
    <cellStyle name="SAPBEXHLevel3 2 2" xfId="1114"/>
    <cellStyle name="SAPBEXHLevel3 2 3" xfId="1115"/>
    <cellStyle name="SAPBEXHLevel3 2 4" xfId="1116"/>
    <cellStyle name="SAPBEXHLevel3 2 5" xfId="1117"/>
    <cellStyle name="SAPBEXHLevel3 2 6" xfId="1118"/>
    <cellStyle name="SAPBEXHLevel3 2 7" xfId="1119"/>
    <cellStyle name="SAPBEXHLevel3 2 8" xfId="1120"/>
    <cellStyle name="SAPBEXHLevel3 2 9" xfId="1121"/>
    <cellStyle name="SAPBEXHLevel3 3" xfId="1122"/>
    <cellStyle name="SAPBEXHLevel3 4" xfId="1123"/>
    <cellStyle name="SAPBEXHLevel3 5" xfId="1124"/>
    <cellStyle name="SAPBEXHLevel3 6" xfId="1125"/>
    <cellStyle name="SAPBEXHLevel3 7" xfId="1126"/>
    <cellStyle name="SAPBEXHLevel3 8" xfId="1127"/>
    <cellStyle name="SAPBEXHLevel3 9" xfId="1128"/>
    <cellStyle name="SAPBEXHLevel3X" xfId="44"/>
    <cellStyle name="SAPBEXHLevel3X 10" xfId="1129"/>
    <cellStyle name="SAPBEXHLevel3X 11" xfId="1130"/>
    <cellStyle name="SAPBEXHLevel3X 12" xfId="1131"/>
    <cellStyle name="SAPBEXHLevel3X 2" xfId="1132"/>
    <cellStyle name="SAPBEXHLevel3X 2 10" xfId="1133"/>
    <cellStyle name="SAPBEXHLevel3X 2 2" xfId="1134"/>
    <cellStyle name="SAPBEXHLevel3X 2 3" xfId="1135"/>
    <cellStyle name="SAPBEXHLevel3X 2 4" xfId="1136"/>
    <cellStyle name="SAPBEXHLevel3X 2 5" xfId="1137"/>
    <cellStyle name="SAPBEXHLevel3X 2 6" xfId="1138"/>
    <cellStyle name="SAPBEXHLevel3X 2 7" xfId="1139"/>
    <cellStyle name="SAPBEXHLevel3X 2 8" xfId="1140"/>
    <cellStyle name="SAPBEXHLevel3X 2 9" xfId="1141"/>
    <cellStyle name="SAPBEXHLevel3X 3" xfId="1142"/>
    <cellStyle name="SAPBEXHLevel3X 4" xfId="1143"/>
    <cellStyle name="SAPBEXHLevel3X 5" xfId="1144"/>
    <cellStyle name="SAPBEXHLevel3X 6" xfId="1145"/>
    <cellStyle name="SAPBEXHLevel3X 7" xfId="1146"/>
    <cellStyle name="SAPBEXHLevel3X 8" xfId="1147"/>
    <cellStyle name="SAPBEXHLevel3X 9" xfId="1148"/>
    <cellStyle name="SAPBEXchaText" xfId="11"/>
    <cellStyle name="SAPBEXchaText 10" xfId="1149"/>
    <cellStyle name="SAPBEXchaText 11" xfId="1150"/>
    <cellStyle name="SAPBEXchaText 12" xfId="1151"/>
    <cellStyle name="SAPBEXchaText 2" xfId="1152"/>
    <cellStyle name="SAPBEXchaText 2 10" xfId="1153"/>
    <cellStyle name="SAPBEXchaText 2 11" xfId="1154"/>
    <cellStyle name="SAPBEXchaText 2 12" xfId="1155"/>
    <cellStyle name="SAPBEXchaText 2 2" xfId="1156"/>
    <cellStyle name="SAPBEXchaText 2 2 10" xfId="1157"/>
    <cellStyle name="SAPBEXchaText 2 2 2" xfId="1158"/>
    <cellStyle name="SAPBEXchaText 2 2 3" xfId="1159"/>
    <cellStyle name="SAPBEXchaText 2 2 4" xfId="1160"/>
    <cellStyle name="SAPBEXchaText 2 2 5" xfId="1161"/>
    <cellStyle name="SAPBEXchaText 2 2 6" xfId="1162"/>
    <cellStyle name="SAPBEXchaText 2 2 7" xfId="1163"/>
    <cellStyle name="SAPBEXchaText 2 2 8" xfId="1164"/>
    <cellStyle name="SAPBEXchaText 2 2 9" xfId="1165"/>
    <cellStyle name="SAPBEXchaText 2 3" xfId="1166"/>
    <cellStyle name="SAPBEXchaText 2 4" xfId="1167"/>
    <cellStyle name="SAPBEXchaText 2 5" xfId="1168"/>
    <cellStyle name="SAPBEXchaText 2 6" xfId="1169"/>
    <cellStyle name="SAPBEXchaText 2 7" xfId="1170"/>
    <cellStyle name="SAPBEXchaText 2 8" xfId="1171"/>
    <cellStyle name="SAPBEXchaText 2 9" xfId="1172"/>
    <cellStyle name="SAPBEXchaText 3" xfId="1173"/>
    <cellStyle name="SAPBEXchaText 3 10" xfId="1174"/>
    <cellStyle name="SAPBEXchaText 3 2" xfId="1175"/>
    <cellStyle name="SAPBEXchaText 3 3" xfId="1176"/>
    <cellStyle name="SAPBEXchaText 3 4" xfId="1177"/>
    <cellStyle name="SAPBEXchaText 3 5" xfId="1178"/>
    <cellStyle name="SAPBEXchaText 3 6" xfId="1179"/>
    <cellStyle name="SAPBEXchaText 3 7" xfId="1180"/>
    <cellStyle name="SAPBEXchaText 3 8" xfId="1181"/>
    <cellStyle name="SAPBEXchaText 3 9" xfId="1182"/>
    <cellStyle name="SAPBEXchaText 4" xfId="1183"/>
    <cellStyle name="SAPBEXchaText 5" xfId="1184"/>
    <cellStyle name="SAPBEXchaText 6" xfId="1185"/>
    <cellStyle name="SAPBEXchaText 7" xfId="1186"/>
    <cellStyle name="SAPBEXchaText 8" xfId="1187"/>
    <cellStyle name="SAPBEXchaText 9" xfId="1188"/>
    <cellStyle name="SAPBEXchaText_Výkaz 13-D3a _2011_jk" xfId="1189"/>
    <cellStyle name="SAPBEXinputData" xfId="1190"/>
    <cellStyle name="SAPBEXinputData 2" xfId="1191"/>
    <cellStyle name="SAPBEXItemHeader" xfId="1192"/>
    <cellStyle name="SAPBEXItemHeader 10" xfId="1193"/>
    <cellStyle name="SAPBEXItemHeader 11" xfId="1194"/>
    <cellStyle name="SAPBEXItemHeader 2" xfId="1195"/>
    <cellStyle name="SAPBEXItemHeader 2 10" xfId="1196"/>
    <cellStyle name="SAPBEXItemHeader 2 2" xfId="1197"/>
    <cellStyle name="SAPBEXItemHeader 2 3" xfId="1198"/>
    <cellStyle name="SAPBEXItemHeader 2 4" xfId="1199"/>
    <cellStyle name="SAPBEXItemHeader 2 5" xfId="1200"/>
    <cellStyle name="SAPBEXItemHeader 2 6" xfId="1201"/>
    <cellStyle name="SAPBEXItemHeader 2 7" xfId="1202"/>
    <cellStyle name="SAPBEXItemHeader 2 8" xfId="1203"/>
    <cellStyle name="SAPBEXItemHeader 2 9" xfId="1204"/>
    <cellStyle name="SAPBEXItemHeader 3" xfId="1205"/>
    <cellStyle name="SAPBEXItemHeader 4" xfId="1206"/>
    <cellStyle name="SAPBEXItemHeader 5" xfId="1207"/>
    <cellStyle name="SAPBEXItemHeader 6" xfId="1208"/>
    <cellStyle name="SAPBEXItemHeader 7" xfId="1209"/>
    <cellStyle name="SAPBEXItemHeader 8" xfId="1210"/>
    <cellStyle name="SAPBEXItemHeader 9" xfId="1211"/>
    <cellStyle name="SAPBEXresData" xfId="45"/>
    <cellStyle name="SAPBEXresData 10" xfId="1212"/>
    <cellStyle name="SAPBEXresData 11" xfId="1213"/>
    <cellStyle name="SAPBEXresData 12" xfId="1214"/>
    <cellStyle name="SAPBEXresData 2" xfId="1215"/>
    <cellStyle name="SAPBEXresData 2 10" xfId="1216"/>
    <cellStyle name="SAPBEXresData 2 2" xfId="1217"/>
    <cellStyle name="SAPBEXresData 2 3" xfId="1218"/>
    <cellStyle name="SAPBEXresData 2 4" xfId="1219"/>
    <cellStyle name="SAPBEXresData 2 5" xfId="1220"/>
    <cellStyle name="SAPBEXresData 2 6" xfId="1221"/>
    <cellStyle name="SAPBEXresData 2 7" xfId="1222"/>
    <cellStyle name="SAPBEXresData 2 8" xfId="1223"/>
    <cellStyle name="SAPBEXresData 2 9" xfId="1224"/>
    <cellStyle name="SAPBEXresData 3" xfId="1225"/>
    <cellStyle name="SAPBEXresData 4" xfId="1226"/>
    <cellStyle name="SAPBEXresData 5" xfId="1227"/>
    <cellStyle name="SAPBEXresData 6" xfId="1228"/>
    <cellStyle name="SAPBEXresData 7" xfId="1229"/>
    <cellStyle name="SAPBEXresData 8" xfId="1230"/>
    <cellStyle name="SAPBEXresData 9" xfId="1231"/>
    <cellStyle name="SAPBEXresDataEmph" xfId="46"/>
    <cellStyle name="SAPBEXresDataEmph 2" xfId="1232"/>
    <cellStyle name="SAPBEXresDataEmph 2 2" xfId="1233"/>
    <cellStyle name="SAPBEXresDataEmph 2 3" xfId="1234"/>
    <cellStyle name="SAPBEXresDataEmph 2 4" xfId="1235"/>
    <cellStyle name="SAPBEXresDataEmph 2 5" xfId="1236"/>
    <cellStyle name="SAPBEXresDataEmph 2 6" xfId="1237"/>
    <cellStyle name="SAPBEXresDataEmph 2 7" xfId="1238"/>
    <cellStyle name="SAPBEXresDataEmph 3" xfId="1239"/>
    <cellStyle name="SAPBEXresDataEmph 4" xfId="1240"/>
    <cellStyle name="SAPBEXresDataEmph 5" xfId="1241"/>
    <cellStyle name="SAPBEXresDataEmph 6" xfId="1242"/>
    <cellStyle name="SAPBEXresDataEmph 7" xfId="1243"/>
    <cellStyle name="SAPBEXresDataEmph 8" xfId="1244"/>
    <cellStyle name="SAPBEXresDataEmph 9" xfId="1245"/>
    <cellStyle name="SAPBEXresItem" xfId="47"/>
    <cellStyle name="SAPBEXresItem 10" xfId="1246"/>
    <cellStyle name="SAPBEXresItem 11" xfId="1247"/>
    <cellStyle name="SAPBEXresItem 12" xfId="1248"/>
    <cellStyle name="SAPBEXresItem 2" xfId="1249"/>
    <cellStyle name="SAPBEXresItem 2 10" xfId="1250"/>
    <cellStyle name="SAPBEXresItem 2 2" xfId="1251"/>
    <cellStyle name="SAPBEXresItem 2 3" xfId="1252"/>
    <cellStyle name="SAPBEXresItem 2 4" xfId="1253"/>
    <cellStyle name="SAPBEXresItem 2 5" xfId="1254"/>
    <cellStyle name="SAPBEXresItem 2 6" xfId="1255"/>
    <cellStyle name="SAPBEXresItem 2 7" xfId="1256"/>
    <cellStyle name="SAPBEXresItem 2 8" xfId="1257"/>
    <cellStyle name="SAPBEXresItem 2 9" xfId="1258"/>
    <cellStyle name="SAPBEXresItem 3" xfId="1259"/>
    <cellStyle name="SAPBEXresItem 4" xfId="1260"/>
    <cellStyle name="SAPBEXresItem 5" xfId="1261"/>
    <cellStyle name="SAPBEXresItem 6" xfId="1262"/>
    <cellStyle name="SAPBEXresItem 7" xfId="1263"/>
    <cellStyle name="SAPBEXresItem 8" xfId="1264"/>
    <cellStyle name="SAPBEXresItem 9" xfId="1265"/>
    <cellStyle name="SAPBEXresItemX" xfId="48"/>
    <cellStyle name="SAPBEXresItemX 10" xfId="1266"/>
    <cellStyle name="SAPBEXresItemX 11" xfId="1267"/>
    <cellStyle name="SAPBEXresItemX 12" xfId="1268"/>
    <cellStyle name="SAPBEXresItemX 2" xfId="1269"/>
    <cellStyle name="SAPBEXresItemX 2 10" xfId="1270"/>
    <cellStyle name="SAPBEXresItemX 2 2" xfId="1271"/>
    <cellStyle name="SAPBEXresItemX 2 3" xfId="1272"/>
    <cellStyle name="SAPBEXresItemX 2 4" xfId="1273"/>
    <cellStyle name="SAPBEXresItemX 2 5" xfId="1274"/>
    <cellStyle name="SAPBEXresItemX 2 6" xfId="1275"/>
    <cellStyle name="SAPBEXresItemX 2 7" xfId="1276"/>
    <cellStyle name="SAPBEXresItemX 2 8" xfId="1277"/>
    <cellStyle name="SAPBEXresItemX 2 9" xfId="1278"/>
    <cellStyle name="SAPBEXresItemX 3" xfId="1279"/>
    <cellStyle name="SAPBEXresItemX 4" xfId="1280"/>
    <cellStyle name="SAPBEXresItemX 5" xfId="1281"/>
    <cellStyle name="SAPBEXresItemX 6" xfId="1282"/>
    <cellStyle name="SAPBEXresItemX 7" xfId="1283"/>
    <cellStyle name="SAPBEXresItemX 8" xfId="1284"/>
    <cellStyle name="SAPBEXresItemX 9" xfId="1285"/>
    <cellStyle name="SAPBEXstdData" xfId="12"/>
    <cellStyle name="SAPBEXstdData 10" xfId="1286"/>
    <cellStyle name="SAPBEXstdData 11" xfId="1287"/>
    <cellStyle name="SAPBEXstdData 12" xfId="1288"/>
    <cellStyle name="SAPBEXstdData 2" xfId="1289"/>
    <cellStyle name="SAPBEXstdData 2 10" xfId="1290"/>
    <cellStyle name="SAPBEXstdData 2 11" xfId="1291"/>
    <cellStyle name="SAPBEXstdData 2 12" xfId="1292"/>
    <cellStyle name="SAPBEXstdData 2 2" xfId="1293"/>
    <cellStyle name="SAPBEXstdData 2 2 10" xfId="1294"/>
    <cellStyle name="SAPBEXstdData 2 2 2" xfId="1295"/>
    <cellStyle name="SAPBEXstdData 2 2 3" xfId="1296"/>
    <cellStyle name="SAPBEXstdData 2 2 4" xfId="1297"/>
    <cellStyle name="SAPBEXstdData 2 2 5" xfId="1298"/>
    <cellStyle name="SAPBEXstdData 2 2 6" xfId="1299"/>
    <cellStyle name="SAPBEXstdData 2 2 7" xfId="1300"/>
    <cellStyle name="SAPBEXstdData 2 2 8" xfId="1301"/>
    <cellStyle name="SAPBEXstdData 2 2 9" xfId="1302"/>
    <cellStyle name="SAPBEXstdData 2 3" xfId="1303"/>
    <cellStyle name="SAPBEXstdData 2 4" xfId="1304"/>
    <cellStyle name="SAPBEXstdData 2 5" xfId="1305"/>
    <cellStyle name="SAPBEXstdData 2 6" xfId="1306"/>
    <cellStyle name="SAPBEXstdData 2 7" xfId="1307"/>
    <cellStyle name="SAPBEXstdData 2 8" xfId="1308"/>
    <cellStyle name="SAPBEXstdData 2 9" xfId="1309"/>
    <cellStyle name="SAPBEXstdData 3" xfId="1310"/>
    <cellStyle name="SAPBEXstdData 3 10" xfId="1311"/>
    <cellStyle name="SAPBEXstdData 3 2" xfId="1312"/>
    <cellStyle name="SAPBEXstdData 3 3" xfId="1313"/>
    <cellStyle name="SAPBEXstdData 3 4" xfId="1314"/>
    <cellStyle name="SAPBEXstdData 3 5" xfId="1315"/>
    <cellStyle name="SAPBEXstdData 3 6" xfId="1316"/>
    <cellStyle name="SAPBEXstdData 3 7" xfId="1317"/>
    <cellStyle name="SAPBEXstdData 3 8" xfId="1318"/>
    <cellStyle name="SAPBEXstdData 3 9" xfId="1319"/>
    <cellStyle name="SAPBEXstdData 4" xfId="1320"/>
    <cellStyle name="SAPBEXstdData 5" xfId="1321"/>
    <cellStyle name="SAPBEXstdData 6" xfId="1322"/>
    <cellStyle name="SAPBEXstdData 7" xfId="1323"/>
    <cellStyle name="SAPBEXstdData 8" xfId="1324"/>
    <cellStyle name="SAPBEXstdData 9" xfId="1325"/>
    <cellStyle name="SAPBEXstdDataEmph" xfId="49"/>
    <cellStyle name="SAPBEXstdDataEmph 10" xfId="1326"/>
    <cellStyle name="SAPBEXstdDataEmph 11" xfId="1327"/>
    <cellStyle name="SAPBEXstdDataEmph 12" xfId="1328"/>
    <cellStyle name="SAPBEXstdDataEmph 2" xfId="1329"/>
    <cellStyle name="SAPBEXstdDataEmph 2 10" xfId="1330"/>
    <cellStyle name="SAPBEXstdDataEmph 2 2" xfId="1331"/>
    <cellStyle name="SAPBEXstdDataEmph 2 3" xfId="1332"/>
    <cellStyle name="SAPBEXstdDataEmph 2 4" xfId="1333"/>
    <cellStyle name="SAPBEXstdDataEmph 2 5" xfId="1334"/>
    <cellStyle name="SAPBEXstdDataEmph 2 6" xfId="1335"/>
    <cellStyle name="SAPBEXstdDataEmph 2 7" xfId="1336"/>
    <cellStyle name="SAPBEXstdDataEmph 2 8" xfId="1337"/>
    <cellStyle name="SAPBEXstdDataEmph 2 9" xfId="1338"/>
    <cellStyle name="SAPBEXstdDataEmph 3" xfId="1339"/>
    <cellStyle name="SAPBEXstdDataEmph 4" xfId="1340"/>
    <cellStyle name="SAPBEXstdDataEmph 5" xfId="1341"/>
    <cellStyle name="SAPBEXstdDataEmph 6" xfId="1342"/>
    <cellStyle name="SAPBEXstdDataEmph 7" xfId="1343"/>
    <cellStyle name="SAPBEXstdDataEmph 8" xfId="1344"/>
    <cellStyle name="SAPBEXstdDataEmph 9" xfId="1345"/>
    <cellStyle name="SAPBEXstdItem" xfId="2"/>
    <cellStyle name="SAPBEXstdItem 10" xfId="1346"/>
    <cellStyle name="SAPBEXstdItem 11" xfId="1347"/>
    <cellStyle name="SAPBEXstdItem 12" xfId="1348"/>
    <cellStyle name="SAPBEXstdItem 2" xfId="1349"/>
    <cellStyle name="SAPBEXstdItem 2 10" xfId="1350"/>
    <cellStyle name="SAPBEXstdItem 2 11" xfId="1351"/>
    <cellStyle name="SAPBEXstdItem 2 12" xfId="1352"/>
    <cellStyle name="SAPBEXstdItem 2 2" xfId="1353"/>
    <cellStyle name="SAPBEXstdItem 2 2 10" xfId="1354"/>
    <cellStyle name="SAPBEXstdItem 2 2 2" xfId="1355"/>
    <cellStyle name="SAPBEXstdItem 2 2 3" xfId="1356"/>
    <cellStyle name="SAPBEXstdItem 2 2 4" xfId="1357"/>
    <cellStyle name="SAPBEXstdItem 2 2 5" xfId="1358"/>
    <cellStyle name="SAPBEXstdItem 2 2 6" xfId="1359"/>
    <cellStyle name="SAPBEXstdItem 2 2 7" xfId="1360"/>
    <cellStyle name="SAPBEXstdItem 2 2 8" xfId="1361"/>
    <cellStyle name="SAPBEXstdItem 2 2 9" xfId="1362"/>
    <cellStyle name="SAPBEXstdItem 2 3" xfId="1363"/>
    <cellStyle name="SAPBEXstdItem 2 4" xfId="1364"/>
    <cellStyle name="SAPBEXstdItem 2 5" xfId="1365"/>
    <cellStyle name="SAPBEXstdItem 2 6" xfId="1366"/>
    <cellStyle name="SAPBEXstdItem 2 7" xfId="1367"/>
    <cellStyle name="SAPBEXstdItem 2 8" xfId="1368"/>
    <cellStyle name="SAPBEXstdItem 2 9" xfId="1369"/>
    <cellStyle name="SAPBEXstdItem 3" xfId="1370"/>
    <cellStyle name="SAPBEXstdItem 3 10" xfId="1371"/>
    <cellStyle name="SAPBEXstdItem 3 2" xfId="1372"/>
    <cellStyle name="SAPBEXstdItem 3 3" xfId="1373"/>
    <cellStyle name="SAPBEXstdItem 3 4" xfId="1374"/>
    <cellStyle name="SAPBEXstdItem 3 5" xfId="1375"/>
    <cellStyle name="SAPBEXstdItem 3 6" xfId="1376"/>
    <cellStyle name="SAPBEXstdItem 3 7" xfId="1377"/>
    <cellStyle name="SAPBEXstdItem 3 8" xfId="1378"/>
    <cellStyle name="SAPBEXstdItem 3 9" xfId="1379"/>
    <cellStyle name="SAPBEXstdItem 4" xfId="1380"/>
    <cellStyle name="SAPBEXstdItem 4 2" xfId="1381"/>
    <cellStyle name="SAPBEXstdItem 5" xfId="1382"/>
    <cellStyle name="SAPBEXstdItem 6" xfId="1383"/>
    <cellStyle name="SAPBEXstdItem 7" xfId="1384"/>
    <cellStyle name="SAPBEXstdItem 8" xfId="1385"/>
    <cellStyle name="SAPBEXstdItem 9" xfId="1386"/>
    <cellStyle name="SAPBEXstdItem_Výkaz 13-D3a _2011_jk" xfId="1387"/>
    <cellStyle name="SAPBEXstdItemX" xfId="50"/>
    <cellStyle name="SAPBEXstdItemX 10" xfId="1388"/>
    <cellStyle name="SAPBEXstdItemX 11" xfId="1389"/>
    <cellStyle name="SAPBEXstdItemX 12" xfId="1390"/>
    <cellStyle name="SAPBEXstdItemX 13" xfId="1391"/>
    <cellStyle name="SAPBEXstdItemX 2" xfId="1392"/>
    <cellStyle name="SAPBEXstdItemX 2 10" xfId="1393"/>
    <cellStyle name="SAPBEXstdItemX 2 11" xfId="1394"/>
    <cellStyle name="SAPBEXstdItemX 2 2" xfId="1395"/>
    <cellStyle name="SAPBEXstdItemX 2 2 10" xfId="1396"/>
    <cellStyle name="SAPBEXstdItemX 2 2 2" xfId="1397"/>
    <cellStyle name="SAPBEXstdItemX 2 2 3" xfId="1398"/>
    <cellStyle name="SAPBEXstdItemX 2 2 4" xfId="1399"/>
    <cellStyle name="SAPBEXstdItemX 2 2 5" xfId="1400"/>
    <cellStyle name="SAPBEXstdItemX 2 2 6" xfId="1401"/>
    <cellStyle name="SAPBEXstdItemX 2 2 7" xfId="1402"/>
    <cellStyle name="SAPBEXstdItemX 2 2 8" xfId="1403"/>
    <cellStyle name="SAPBEXstdItemX 2 2 9" xfId="1404"/>
    <cellStyle name="SAPBEXstdItemX 2 3" xfId="1405"/>
    <cellStyle name="SAPBEXstdItemX 2 4" xfId="1406"/>
    <cellStyle name="SAPBEXstdItemX 2 5" xfId="1407"/>
    <cellStyle name="SAPBEXstdItemX 2 6" xfId="1408"/>
    <cellStyle name="SAPBEXstdItemX 2 7" xfId="1409"/>
    <cellStyle name="SAPBEXstdItemX 2 8" xfId="1410"/>
    <cellStyle name="SAPBEXstdItemX 2 9" xfId="1411"/>
    <cellStyle name="SAPBEXstdItemX 3" xfId="1412"/>
    <cellStyle name="SAPBEXstdItemX 3 10" xfId="1413"/>
    <cellStyle name="SAPBEXstdItemX 3 2" xfId="1414"/>
    <cellStyle name="SAPBEXstdItemX 3 3" xfId="1415"/>
    <cellStyle name="SAPBEXstdItemX 3 4" xfId="1416"/>
    <cellStyle name="SAPBEXstdItemX 3 5" xfId="1417"/>
    <cellStyle name="SAPBEXstdItemX 3 6" xfId="1418"/>
    <cellStyle name="SAPBEXstdItemX 3 7" xfId="1419"/>
    <cellStyle name="SAPBEXstdItemX 3 8" xfId="1420"/>
    <cellStyle name="SAPBEXstdItemX 3 9" xfId="1421"/>
    <cellStyle name="SAPBEXstdItemX 4" xfId="1422"/>
    <cellStyle name="SAPBEXstdItemX 5" xfId="1423"/>
    <cellStyle name="SAPBEXstdItemX 6" xfId="1424"/>
    <cellStyle name="SAPBEXstdItemX 7" xfId="1425"/>
    <cellStyle name="SAPBEXstdItemX 8" xfId="1426"/>
    <cellStyle name="SAPBEXstdItemX 9" xfId="1427"/>
    <cellStyle name="SAPBEXstdItemX_Výkaz 13-D3a _2011_jk" xfId="1428"/>
    <cellStyle name="SAPBEXtitle" xfId="51"/>
    <cellStyle name="SAPBEXtitle 2" xfId="1429"/>
    <cellStyle name="SAPBEXtitle 3" xfId="1430"/>
    <cellStyle name="SAPBEXtitle_Výkaz 13-D3a _2011_jk" xfId="1431"/>
    <cellStyle name="SAPBEXunassignedItem" xfId="1432"/>
    <cellStyle name="SAPBEXunassignedItem 2" xfId="1433"/>
    <cellStyle name="SAPBEXunassignedItem 2 2" xfId="1434"/>
    <cellStyle name="SAPBEXunassignedItem 2 3" xfId="1435"/>
    <cellStyle name="SAPBEXunassignedItem 2 4" xfId="1436"/>
    <cellStyle name="SAPBEXunassignedItem 2 5" xfId="1437"/>
    <cellStyle name="SAPBEXunassignedItem 2 6" xfId="1438"/>
    <cellStyle name="SAPBEXunassignedItem 2 7" xfId="1439"/>
    <cellStyle name="SAPBEXunassignedItem 3" xfId="1440"/>
    <cellStyle name="SAPBEXunassignedItem 4" xfId="1441"/>
    <cellStyle name="SAPBEXunassignedItem 5" xfId="1442"/>
    <cellStyle name="SAPBEXunassignedItem 6" xfId="1443"/>
    <cellStyle name="SAPBEXunassignedItem 7" xfId="1444"/>
    <cellStyle name="SAPBEXunassignedItem 8" xfId="1445"/>
    <cellStyle name="SAPBEXundefined" xfId="52"/>
    <cellStyle name="SAPBEXundefined 10" xfId="1446"/>
    <cellStyle name="SAPBEXundefined 11" xfId="1447"/>
    <cellStyle name="SAPBEXundefined 12" xfId="1448"/>
    <cellStyle name="SAPBEXundefined 2" xfId="1449"/>
    <cellStyle name="SAPBEXundefined 2 10" xfId="1450"/>
    <cellStyle name="SAPBEXundefined 2 2" xfId="1451"/>
    <cellStyle name="SAPBEXundefined 2 3" xfId="1452"/>
    <cellStyle name="SAPBEXundefined 2 4" xfId="1453"/>
    <cellStyle name="SAPBEXundefined 2 5" xfId="1454"/>
    <cellStyle name="SAPBEXundefined 2 6" xfId="1455"/>
    <cellStyle name="SAPBEXundefined 2 7" xfId="1456"/>
    <cellStyle name="SAPBEXundefined 2 8" xfId="1457"/>
    <cellStyle name="SAPBEXundefined 2 9" xfId="1458"/>
    <cellStyle name="SAPBEXundefined 3" xfId="1459"/>
    <cellStyle name="SAPBEXundefined 4" xfId="1460"/>
    <cellStyle name="SAPBEXundefined 5" xfId="1461"/>
    <cellStyle name="SAPBEXundefined 6" xfId="1462"/>
    <cellStyle name="SAPBEXundefined 7" xfId="1463"/>
    <cellStyle name="SAPBEXundefined 8" xfId="1464"/>
    <cellStyle name="SAPBEXundefined 9" xfId="1465"/>
    <cellStyle name="Sheet Title" xfId="1466"/>
    <cellStyle name="Správně 2" xfId="1467"/>
    <cellStyle name="Správně 3" xfId="1468"/>
    <cellStyle name="Styl 1" xfId="1469"/>
    <cellStyle name="Subtotal" xfId="1470"/>
    <cellStyle name="Text upozornění 2" xfId="1471"/>
    <cellStyle name="Vstup 2" xfId="1472"/>
    <cellStyle name="Vstup 2 10" xfId="1473"/>
    <cellStyle name="Vstup 2 11" xfId="1474"/>
    <cellStyle name="Vstup 2 2" xfId="1475"/>
    <cellStyle name="Vstup 2 2 10" xfId="1476"/>
    <cellStyle name="Vstup 2 2 2" xfId="1477"/>
    <cellStyle name="Vstup 2 2 3" xfId="1478"/>
    <cellStyle name="Vstup 2 2 4" xfId="1479"/>
    <cellStyle name="Vstup 2 2 5" xfId="1480"/>
    <cellStyle name="Vstup 2 2 6" xfId="1481"/>
    <cellStyle name="Vstup 2 2 7" xfId="1482"/>
    <cellStyle name="Vstup 2 2 8" xfId="1483"/>
    <cellStyle name="Vstup 2 2 9" xfId="1484"/>
    <cellStyle name="Vstup 2 3" xfId="1485"/>
    <cellStyle name="Vstup 2 4" xfId="1486"/>
    <cellStyle name="Vstup 2 5" xfId="1487"/>
    <cellStyle name="Vstup 2 6" xfId="1488"/>
    <cellStyle name="Vstup 2 7" xfId="1489"/>
    <cellStyle name="Vstup 2 8" xfId="1490"/>
    <cellStyle name="Vstup 2 9" xfId="1491"/>
    <cellStyle name="Výpočet 2" xfId="1492"/>
    <cellStyle name="Výpočet 2 10" xfId="1493"/>
    <cellStyle name="Výpočet 2 11" xfId="1494"/>
    <cellStyle name="Výpočet 2 2" xfId="1495"/>
    <cellStyle name="Výpočet 2 2 10" xfId="1496"/>
    <cellStyle name="Výpočet 2 2 2" xfId="1497"/>
    <cellStyle name="Výpočet 2 2 3" xfId="1498"/>
    <cellStyle name="Výpočet 2 2 4" xfId="1499"/>
    <cellStyle name="Výpočet 2 2 5" xfId="1500"/>
    <cellStyle name="Výpočet 2 2 6" xfId="1501"/>
    <cellStyle name="Výpočet 2 2 7" xfId="1502"/>
    <cellStyle name="Výpočet 2 2 8" xfId="1503"/>
    <cellStyle name="Výpočet 2 2 9" xfId="1504"/>
    <cellStyle name="Výpočet 2 3" xfId="1505"/>
    <cellStyle name="Výpočet 2 4" xfId="1506"/>
    <cellStyle name="Výpočet 2 5" xfId="1507"/>
    <cellStyle name="Výpočet 2 6" xfId="1508"/>
    <cellStyle name="Výpočet 2 7" xfId="1509"/>
    <cellStyle name="Výpočet 2 8" xfId="1510"/>
    <cellStyle name="Výpočet 2 9" xfId="1511"/>
    <cellStyle name="Výstup 2" xfId="1512"/>
    <cellStyle name="Výstup 2 10" xfId="1513"/>
    <cellStyle name="Výstup 2 11" xfId="1514"/>
    <cellStyle name="Výstup 2 2" xfId="1515"/>
    <cellStyle name="Výstup 2 2 10" xfId="1516"/>
    <cellStyle name="Výstup 2 2 2" xfId="1517"/>
    <cellStyle name="Výstup 2 2 3" xfId="1518"/>
    <cellStyle name="Výstup 2 2 4" xfId="1519"/>
    <cellStyle name="Výstup 2 2 5" xfId="1520"/>
    <cellStyle name="Výstup 2 2 6" xfId="1521"/>
    <cellStyle name="Výstup 2 2 7" xfId="1522"/>
    <cellStyle name="Výstup 2 2 8" xfId="1523"/>
    <cellStyle name="Výstup 2 2 9" xfId="1524"/>
    <cellStyle name="Výstup 2 3" xfId="1525"/>
    <cellStyle name="Výstup 2 4" xfId="1526"/>
    <cellStyle name="Výstup 2 5" xfId="1527"/>
    <cellStyle name="Výstup 2 6" xfId="1528"/>
    <cellStyle name="Výstup 2 7" xfId="1529"/>
    <cellStyle name="Výstup 2 8" xfId="1530"/>
    <cellStyle name="Výstup 2 9" xfId="1531"/>
    <cellStyle name="Vysvětlující text 2" xfId="1532"/>
    <cellStyle name="Záhlaví 1" xfId="86"/>
    <cellStyle name="Záhlaví 2" xfId="87"/>
    <cellStyle name="Zvýraznění 1 2" xfId="1533"/>
    <cellStyle name="Zvýraznění 2 2" xfId="1534"/>
    <cellStyle name="Zvýraznění 3 2" xfId="1535"/>
    <cellStyle name="Zvýraznění 4 2" xfId="1536"/>
    <cellStyle name="Zvýraznění 5 2" xfId="1537"/>
    <cellStyle name="Zvýraznění 6 2" xfId="1538"/>
  </cellStyles>
  <dxfs count="0"/>
  <tableStyles count="0" defaultTableStyle="TableStyleMedium2" defaultPivotStyle="PivotStyleLight16"/>
  <colors>
    <mruColors>
      <color rgb="FFFFFF66"/>
      <color rgb="FFD5D5D5"/>
      <color rgb="FFFFFFFF"/>
      <color rgb="FFC85868"/>
      <color rgb="FFCA5E6D"/>
      <color rgb="FFFFCC66"/>
      <color rgb="FF979797"/>
      <color rgb="FF8C8C8C"/>
      <color rgb="FFD3D3D3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18673657391697"/>
          <c:y val="4.7197683968767772E-2"/>
          <c:w val="0.8414457487401712"/>
          <c:h val="0.675722180310018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'3.1'!$N$6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tx1">
                <a:lumMod val="75000"/>
                <a:lumOff val="25000"/>
                <a:alpha val="90000"/>
              </a:schemeClr>
            </a:solidFill>
          </c:spPr>
          <c:invertIfNegative val="0"/>
          <c:cat>
            <c:numRef>
              <c:f>'3.1'!$M$7:$M$371</c:f>
              <c:numCache>
                <c:formatCode>d/m;@</c:formatCode>
                <c:ptCount val="365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43510</c:v>
                </c:pt>
                <c:pt idx="44">
                  <c:v>43511</c:v>
                </c:pt>
                <c:pt idx="45">
                  <c:v>43512</c:v>
                </c:pt>
                <c:pt idx="46">
                  <c:v>43513</c:v>
                </c:pt>
                <c:pt idx="47">
                  <c:v>43514</c:v>
                </c:pt>
                <c:pt idx="48">
                  <c:v>43515</c:v>
                </c:pt>
                <c:pt idx="49">
                  <c:v>43516</c:v>
                </c:pt>
                <c:pt idx="50">
                  <c:v>43517</c:v>
                </c:pt>
                <c:pt idx="51">
                  <c:v>43518</c:v>
                </c:pt>
                <c:pt idx="52">
                  <c:v>43519</c:v>
                </c:pt>
                <c:pt idx="53">
                  <c:v>43520</c:v>
                </c:pt>
                <c:pt idx="54">
                  <c:v>43521</c:v>
                </c:pt>
                <c:pt idx="55">
                  <c:v>43522</c:v>
                </c:pt>
                <c:pt idx="56">
                  <c:v>43523</c:v>
                </c:pt>
                <c:pt idx="57">
                  <c:v>43524</c:v>
                </c:pt>
                <c:pt idx="58">
                  <c:v>43525</c:v>
                </c:pt>
                <c:pt idx="59">
                  <c:v>43526</c:v>
                </c:pt>
                <c:pt idx="60">
                  <c:v>43527</c:v>
                </c:pt>
                <c:pt idx="61">
                  <c:v>43528</c:v>
                </c:pt>
                <c:pt idx="62">
                  <c:v>43529</c:v>
                </c:pt>
                <c:pt idx="63">
                  <c:v>43530</c:v>
                </c:pt>
                <c:pt idx="64">
                  <c:v>43531</c:v>
                </c:pt>
                <c:pt idx="65">
                  <c:v>43532</c:v>
                </c:pt>
                <c:pt idx="66">
                  <c:v>43533</c:v>
                </c:pt>
                <c:pt idx="67">
                  <c:v>43534</c:v>
                </c:pt>
                <c:pt idx="68">
                  <c:v>43535</c:v>
                </c:pt>
                <c:pt idx="69">
                  <c:v>43536</c:v>
                </c:pt>
                <c:pt idx="70">
                  <c:v>43537</c:v>
                </c:pt>
                <c:pt idx="71">
                  <c:v>43538</c:v>
                </c:pt>
                <c:pt idx="72">
                  <c:v>43539</c:v>
                </c:pt>
                <c:pt idx="73">
                  <c:v>43540</c:v>
                </c:pt>
                <c:pt idx="74">
                  <c:v>43541</c:v>
                </c:pt>
                <c:pt idx="75">
                  <c:v>43542</c:v>
                </c:pt>
                <c:pt idx="76">
                  <c:v>43543</c:v>
                </c:pt>
                <c:pt idx="77">
                  <c:v>43544</c:v>
                </c:pt>
                <c:pt idx="78">
                  <c:v>43545</c:v>
                </c:pt>
                <c:pt idx="79">
                  <c:v>43546</c:v>
                </c:pt>
                <c:pt idx="80">
                  <c:v>43547</c:v>
                </c:pt>
                <c:pt idx="81">
                  <c:v>43548</c:v>
                </c:pt>
                <c:pt idx="82">
                  <c:v>43549</c:v>
                </c:pt>
                <c:pt idx="83">
                  <c:v>43550</c:v>
                </c:pt>
                <c:pt idx="84">
                  <c:v>43551</c:v>
                </c:pt>
                <c:pt idx="85">
                  <c:v>43552</c:v>
                </c:pt>
                <c:pt idx="86">
                  <c:v>43553</c:v>
                </c:pt>
                <c:pt idx="87">
                  <c:v>43554</c:v>
                </c:pt>
                <c:pt idx="88">
                  <c:v>43555</c:v>
                </c:pt>
                <c:pt idx="89">
                  <c:v>43556</c:v>
                </c:pt>
                <c:pt idx="90">
                  <c:v>43557</c:v>
                </c:pt>
                <c:pt idx="91">
                  <c:v>43558</c:v>
                </c:pt>
                <c:pt idx="92">
                  <c:v>43559</c:v>
                </c:pt>
                <c:pt idx="93">
                  <c:v>43560</c:v>
                </c:pt>
                <c:pt idx="94">
                  <c:v>43561</c:v>
                </c:pt>
                <c:pt idx="95">
                  <c:v>43562</c:v>
                </c:pt>
                <c:pt idx="96">
                  <c:v>43563</c:v>
                </c:pt>
                <c:pt idx="97">
                  <c:v>43564</c:v>
                </c:pt>
                <c:pt idx="98">
                  <c:v>43565</c:v>
                </c:pt>
                <c:pt idx="99">
                  <c:v>43566</c:v>
                </c:pt>
                <c:pt idx="100">
                  <c:v>43567</c:v>
                </c:pt>
                <c:pt idx="101">
                  <c:v>43568</c:v>
                </c:pt>
                <c:pt idx="102">
                  <c:v>43569</c:v>
                </c:pt>
                <c:pt idx="103">
                  <c:v>43570</c:v>
                </c:pt>
                <c:pt idx="104">
                  <c:v>43571</c:v>
                </c:pt>
                <c:pt idx="105">
                  <c:v>43572</c:v>
                </c:pt>
                <c:pt idx="106">
                  <c:v>43573</c:v>
                </c:pt>
                <c:pt idx="107">
                  <c:v>43574</c:v>
                </c:pt>
                <c:pt idx="108">
                  <c:v>43575</c:v>
                </c:pt>
                <c:pt idx="109">
                  <c:v>43576</c:v>
                </c:pt>
                <c:pt idx="110">
                  <c:v>43577</c:v>
                </c:pt>
                <c:pt idx="111">
                  <c:v>43578</c:v>
                </c:pt>
                <c:pt idx="112">
                  <c:v>43579</c:v>
                </c:pt>
                <c:pt idx="113">
                  <c:v>43580</c:v>
                </c:pt>
                <c:pt idx="114">
                  <c:v>43581</c:v>
                </c:pt>
                <c:pt idx="115">
                  <c:v>43582</c:v>
                </c:pt>
                <c:pt idx="116">
                  <c:v>43583</c:v>
                </c:pt>
                <c:pt idx="117">
                  <c:v>43584</c:v>
                </c:pt>
                <c:pt idx="118">
                  <c:v>43585</c:v>
                </c:pt>
                <c:pt idx="119">
                  <c:v>43586</c:v>
                </c:pt>
                <c:pt idx="120">
                  <c:v>43587</c:v>
                </c:pt>
                <c:pt idx="121">
                  <c:v>43588</c:v>
                </c:pt>
                <c:pt idx="122">
                  <c:v>43589</c:v>
                </c:pt>
                <c:pt idx="123">
                  <c:v>43590</c:v>
                </c:pt>
                <c:pt idx="124">
                  <c:v>43591</c:v>
                </c:pt>
                <c:pt idx="125">
                  <c:v>43592</c:v>
                </c:pt>
                <c:pt idx="126">
                  <c:v>43593</c:v>
                </c:pt>
                <c:pt idx="127">
                  <c:v>43594</c:v>
                </c:pt>
                <c:pt idx="128">
                  <c:v>43595</c:v>
                </c:pt>
                <c:pt idx="129">
                  <c:v>43596</c:v>
                </c:pt>
                <c:pt idx="130">
                  <c:v>43597</c:v>
                </c:pt>
                <c:pt idx="131">
                  <c:v>43598</c:v>
                </c:pt>
                <c:pt idx="132">
                  <c:v>43599</c:v>
                </c:pt>
                <c:pt idx="133">
                  <c:v>43600</c:v>
                </c:pt>
                <c:pt idx="134">
                  <c:v>43601</c:v>
                </c:pt>
                <c:pt idx="135">
                  <c:v>43602</c:v>
                </c:pt>
                <c:pt idx="136">
                  <c:v>43603</c:v>
                </c:pt>
                <c:pt idx="137">
                  <c:v>43604</c:v>
                </c:pt>
                <c:pt idx="138">
                  <c:v>43605</c:v>
                </c:pt>
                <c:pt idx="139">
                  <c:v>43606</c:v>
                </c:pt>
                <c:pt idx="140">
                  <c:v>43607</c:v>
                </c:pt>
                <c:pt idx="141">
                  <c:v>43608</c:v>
                </c:pt>
                <c:pt idx="142">
                  <c:v>43609</c:v>
                </c:pt>
                <c:pt idx="143">
                  <c:v>43610</c:v>
                </c:pt>
                <c:pt idx="144">
                  <c:v>43611</c:v>
                </c:pt>
                <c:pt idx="145">
                  <c:v>43612</c:v>
                </c:pt>
                <c:pt idx="146">
                  <c:v>43613</c:v>
                </c:pt>
                <c:pt idx="147">
                  <c:v>43614</c:v>
                </c:pt>
                <c:pt idx="148">
                  <c:v>43615</c:v>
                </c:pt>
                <c:pt idx="149">
                  <c:v>43616</c:v>
                </c:pt>
                <c:pt idx="150">
                  <c:v>43617</c:v>
                </c:pt>
                <c:pt idx="151">
                  <c:v>43618</c:v>
                </c:pt>
                <c:pt idx="152">
                  <c:v>43619</c:v>
                </c:pt>
                <c:pt idx="153">
                  <c:v>43620</c:v>
                </c:pt>
                <c:pt idx="154">
                  <c:v>43621</c:v>
                </c:pt>
                <c:pt idx="155">
                  <c:v>43622</c:v>
                </c:pt>
                <c:pt idx="156">
                  <c:v>43623</c:v>
                </c:pt>
                <c:pt idx="157">
                  <c:v>43624</c:v>
                </c:pt>
                <c:pt idx="158">
                  <c:v>43625</c:v>
                </c:pt>
                <c:pt idx="159">
                  <c:v>43626</c:v>
                </c:pt>
                <c:pt idx="160">
                  <c:v>43627</c:v>
                </c:pt>
                <c:pt idx="161">
                  <c:v>43628</c:v>
                </c:pt>
                <c:pt idx="162">
                  <c:v>43629</c:v>
                </c:pt>
                <c:pt idx="163">
                  <c:v>43630</c:v>
                </c:pt>
                <c:pt idx="164">
                  <c:v>43631</c:v>
                </c:pt>
                <c:pt idx="165">
                  <c:v>43632</c:v>
                </c:pt>
                <c:pt idx="166">
                  <c:v>43633</c:v>
                </c:pt>
                <c:pt idx="167">
                  <c:v>43634</c:v>
                </c:pt>
                <c:pt idx="168">
                  <c:v>43635</c:v>
                </c:pt>
                <c:pt idx="169">
                  <c:v>43636</c:v>
                </c:pt>
                <c:pt idx="170">
                  <c:v>43637</c:v>
                </c:pt>
                <c:pt idx="171">
                  <c:v>43638</c:v>
                </c:pt>
                <c:pt idx="172">
                  <c:v>43639</c:v>
                </c:pt>
                <c:pt idx="173">
                  <c:v>43640</c:v>
                </c:pt>
                <c:pt idx="174">
                  <c:v>43641</c:v>
                </c:pt>
                <c:pt idx="175">
                  <c:v>43642</c:v>
                </c:pt>
                <c:pt idx="176">
                  <c:v>43643</c:v>
                </c:pt>
                <c:pt idx="177">
                  <c:v>43644</c:v>
                </c:pt>
                <c:pt idx="178">
                  <c:v>43645</c:v>
                </c:pt>
                <c:pt idx="179">
                  <c:v>43646</c:v>
                </c:pt>
                <c:pt idx="180">
                  <c:v>43647</c:v>
                </c:pt>
                <c:pt idx="181">
                  <c:v>43648</c:v>
                </c:pt>
                <c:pt idx="182">
                  <c:v>43649</c:v>
                </c:pt>
                <c:pt idx="183">
                  <c:v>43650</c:v>
                </c:pt>
                <c:pt idx="184">
                  <c:v>43651</c:v>
                </c:pt>
                <c:pt idx="185">
                  <c:v>43652</c:v>
                </c:pt>
                <c:pt idx="186">
                  <c:v>43653</c:v>
                </c:pt>
                <c:pt idx="187">
                  <c:v>43654</c:v>
                </c:pt>
                <c:pt idx="188">
                  <c:v>43655</c:v>
                </c:pt>
                <c:pt idx="189">
                  <c:v>43656</c:v>
                </c:pt>
                <c:pt idx="190">
                  <c:v>43657</c:v>
                </c:pt>
                <c:pt idx="191">
                  <c:v>43658</c:v>
                </c:pt>
                <c:pt idx="192">
                  <c:v>43659</c:v>
                </c:pt>
                <c:pt idx="193">
                  <c:v>43660</c:v>
                </c:pt>
                <c:pt idx="194">
                  <c:v>43661</c:v>
                </c:pt>
                <c:pt idx="195">
                  <c:v>43662</c:v>
                </c:pt>
                <c:pt idx="196">
                  <c:v>43663</c:v>
                </c:pt>
                <c:pt idx="197">
                  <c:v>43664</c:v>
                </c:pt>
                <c:pt idx="198">
                  <c:v>43665</c:v>
                </c:pt>
                <c:pt idx="199">
                  <c:v>43666</c:v>
                </c:pt>
                <c:pt idx="200">
                  <c:v>43667</c:v>
                </c:pt>
                <c:pt idx="201">
                  <c:v>43668</c:v>
                </c:pt>
                <c:pt idx="202">
                  <c:v>43669</c:v>
                </c:pt>
                <c:pt idx="203">
                  <c:v>43670</c:v>
                </c:pt>
                <c:pt idx="204">
                  <c:v>43671</c:v>
                </c:pt>
                <c:pt idx="205">
                  <c:v>43672</c:v>
                </c:pt>
                <c:pt idx="206">
                  <c:v>43673</c:v>
                </c:pt>
                <c:pt idx="207">
                  <c:v>43674</c:v>
                </c:pt>
                <c:pt idx="208">
                  <c:v>43675</c:v>
                </c:pt>
                <c:pt idx="209">
                  <c:v>43676</c:v>
                </c:pt>
                <c:pt idx="210">
                  <c:v>43677</c:v>
                </c:pt>
                <c:pt idx="211">
                  <c:v>43678</c:v>
                </c:pt>
                <c:pt idx="212">
                  <c:v>43679</c:v>
                </c:pt>
                <c:pt idx="213">
                  <c:v>43680</c:v>
                </c:pt>
                <c:pt idx="214">
                  <c:v>43681</c:v>
                </c:pt>
                <c:pt idx="215">
                  <c:v>43682</c:v>
                </c:pt>
                <c:pt idx="216">
                  <c:v>43683</c:v>
                </c:pt>
                <c:pt idx="217">
                  <c:v>43684</c:v>
                </c:pt>
                <c:pt idx="218">
                  <c:v>43685</c:v>
                </c:pt>
                <c:pt idx="219">
                  <c:v>43686</c:v>
                </c:pt>
                <c:pt idx="220">
                  <c:v>43687</c:v>
                </c:pt>
                <c:pt idx="221">
                  <c:v>43688</c:v>
                </c:pt>
                <c:pt idx="222">
                  <c:v>43689</c:v>
                </c:pt>
                <c:pt idx="223">
                  <c:v>43690</c:v>
                </c:pt>
                <c:pt idx="224">
                  <c:v>43691</c:v>
                </c:pt>
                <c:pt idx="225">
                  <c:v>43692</c:v>
                </c:pt>
                <c:pt idx="226">
                  <c:v>43693</c:v>
                </c:pt>
                <c:pt idx="227">
                  <c:v>43694</c:v>
                </c:pt>
                <c:pt idx="228">
                  <c:v>43695</c:v>
                </c:pt>
                <c:pt idx="229">
                  <c:v>43696</c:v>
                </c:pt>
                <c:pt idx="230">
                  <c:v>43697</c:v>
                </c:pt>
                <c:pt idx="231">
                  <c:v>43698</c:v>
                </c:pt>
                <c:pt idx="232">
                  <c:v>43699</c:v>
                </c:pt>
                <c:pt idx="233">
                  <c:v>43700</c:v>
                </c:pt>
                <c:pt idx="234">
                  <c:v>43701</c:v>
                </c:pt>
                <c:pt idx="235">
                  <c:v>43702</c:v>
                </c:pt>
                <c:pt idx="236">
                  <c:v>43703</c:v>
                </c:pt>
                <c:pt idx="237">
                  <c:v>43704</c:v>
                </c:pt>
                <c:pt idx="238">
                  <c:v>43705</c:v>
                </c:pt>
                <c:pt idx="239">
                  <c:v>43706</c:v>
                </c:pt>
                <c:pt idx="240">
                  <c:v>43707</c:v>
                </c:pt>
                <c:pt idx="241">
                  <c:v>43708</c:v>
                </c:pt>
                <c:pt idx="242">
                  <c:v>43709</c:v>
                </c:pt>
                <c:pt idx="243">
                  <c:v>43710</c:v>
                </c:pt>
                <c:pt idx="244">
                  <c:v>43711</c:v>
                </c:pt>
                <c:pt idx="245">
                  <c:v>43712</c:v>
                </c:pt>
                <c:pt idx="246">
                  <c:v>43713</c:v>
                </c:pt>
                <c:pt idx="247">
                  <c:v>43714</c:v>
                </c:pt>
                <c:pt idx="248">
                  <c:v>43715</c:v>
                </c:pt>
                <c:pt idx="249">
                  <c:v>43716</c:v>
                </c:pt>
                <c:pt idx="250">
                  <c:v>43717</c:v>
                </c:pt>
                <c:pt idx="251">
                  <c:v>43718</c:v>
                </c:pt>
                <c:pt idx="252">
                  <c:v>43719</c:v>
                </c:pt>
                <c:pt idx="253">
                  <c:v>43720</c:v>
                </c:pt>
                <c:pt idx="254">
                  <c:v>43721</c:v>
                </c:pt>
                <c:pt idx="255">
                  <c:v>43722</c:v>
                </c:pt>
                <c:pt idx="256">
                  <c:v>43723</c:v>
                </c:pt>
                <c:pt idx="257">
                  <c:v>43724</c:v>
                </c:pt>
                <c:pt idx="258">
                  <c:v>43725</c:v>
                </c:pt>
                <c:pt idx="259">
                  <c:v>43726</c:v>
                </c:pt>
                <c:pt idx="260">
                  <c:v>43727</c:v>
                </c:pt>
                <c:pt idx="261">
                  <c:v>43728</c:v>
                </c:pt>
                <c:pt idx="262">
                  <c:v>43729</c:v>
                </c:pt>
                <c:pt idx="263">
                  <c:v>43730</c:v>
                </c:pt>
                <c:pt idx="264">
                  <c:v>43731</c:v>
                </c:pt>
                <c:pt idx="265">
                  <c:v>43732</c:v>
                </c:pt>
                <c:pt idx="266">
                  <c:v>43733</c:v>
                </c:pt>
                <c:pt idx="267">
                  <c:v>43734</c:v>
                </c:pt>
                <c:pt idx="268">
                  <c:v>43735</c:v>
                </c:pt>
                <c:pt idx="269">
                  <c:v>43736</c:v>
                </c:pt>
                <c:pt idx="270">
                  <c:v>43737</c:v>
                </c:pt>
                <c:pt idx="271">
                  <c:v>43738</c:v>
                </c:pt>
                <c:pt idx="272">
                  <c:v>43739</c:v>
                </c:pt>
                <c:pt idx="273">
                  <c:v>43740</c:v>
                </c:pt>
                <c:pt idx="274">
                  <c:v>43741</c:v>
                </c:pt>
                <c:pt idx="275">
                  <c:v>43742</c:v>
                </c:pt>
                <c:pt idx="276">
                  <c:v>43743</c:v>
                </c:pt>
                <c:pt idx="277">
                  <c:v>43744</c:v>
                </c:pt>
                <c:pt idx="278">
                  <c:v>43745</c:v>
                </c:pt>
                <c:pt idx="279">
                  <c:v>43746</c:v>
                </c:pt>
                <c:pt idx="280">
                  <c:v>43747</c:v>
                </c:pt>
                <c:pt idx="281">
                  <c:v>43748</c:v>
                </c:pt>
                <c:pt idx="282">
                  <c:v>43749</c:v>
                </c:pt>
                <c:pt idx="283">
                  <c:v>43750</c:v>
                </c:pt>
                <c:pt idx="284">
                  <c:v>43751</c:v>
                </c:pt>
                <c:pt idx="285">
                  <c:v>43752</c:v>
                </c:pt>
                <c:pt idx="286">
                  <c:v>43753</c:v>
                </c:pt>
                <c:pt idx="287">
                  <c:v>43754</c:v>
                </c:pt>
                <c:pt idx="288">
                  <c:v>43755</c:v>
                </c:pt>
                <c:pt idx="289">
                  <c:v>43756</c:v>
                </c:pt>
                <c:pt idx="290">
                  <c:v>43757</c:v>
                </c:pt>
                <c:pt idx="291">
                  <c:v>43758</c:v>
                </c:pt>
                <c:pt idx="292">
                  <c:v>43759</c:v>
                </c:pt>
                <c:pt idx="293">
                  <c:v>43760</c:v>
                </c:pt>
                <c:pt idx="294">
                  <c:v>43761</c:v>
                </c:pt>
                <c:pt idx="295">
                  <c:v>43762</c:v>
                </c:pt>
                <c:pt idx="296">
                  <c:v>43763</c:v>
                </c:pt>
                <c:pt idx="297">
                  <c:v>43764</c:v>
                </c:pt>
                <c:pt idx="298">
                  <c:v>43765</c:v>
                </c:pt>
                <c:pt idx="299">
                  <c:v>43766</c:v>
                </c:pt>
                <c:pt idx="300">
                  <c:v>43767</c:v>
                </c:pt>
                <c:pt idx="301">
                  <c:v>43768</c:v>
                </c:pt>
                <c:pt idx="302">
                  <c:v>43769</c:v>
                </c:pt>
                <c:pt idx="303">
                  <c:v>43770</c:v>
                </c:pt>
                <c:pt idx="304">
                  <c:v>43771</c:v>
                </c:pt>
                <c:pt idx="305">
                  <c:v>43772</c:v>
                </c:pt>
                <c:pt idx="306">
                  <c:v>43773</c:v>
                </c:pt>
                <c:pt idx="307">
                  <c:v>43774</c:v>
                </c:pt>
                <c:pt idx="308">
                  <c:v>43775</c:v>
                </c:pt>
                <c:pt idx="309">
                  <c:v>43776</c:v>
                </c:pt>
                <c:pt idx="310">
                  <c:v>43777</c:v>
                </c:pt>
                <c:pt idx="311">
                  <c:v>43778</c:v>
                </c:pt>
                <c:pt idx="312">
                  <c:v>43779</c:v>
                </c:pt>
                <c:pt idx="313">
                  <c:v>43780</c:v>
                </c:pt>
                <c:pt idx="314">
                  <c:v>43781</c:v>
                </c:pt>
                <c:pt idx="315">
                  <c:v>43782</c:v>
                </c:pt>
                <c:pt idx="316">
                  <c:v>43783</c:v>
                </c:pt>
                <c:pt idx="317">
                  <c:v>43784</c:v>
                </c:pt>
                <c:pt idx="318">
                  <c:v>43785</c:v>
                </c:pt>
                <c:pt idx="319">
                  <c:v>43786</c:v>
                </c:pt>
                <c:pt idx="320">
                  <c:v>43787</c:v>
                </c:pt>
                <c:pt idx="321">
                  <c:v>43788</c:v>
                </c:pt>
                <c:pt idx="322">
                  <c:v>43789</c:v>
                </c:pt>
                <c:pt idx="323">
                  <c:v>43790</c:v>
                </c:pt>
                <c:pt idx="324">
                  <c:v>43791</c:v>
                </c:pt>
                <c:pt idx="325">
                  <c:v>43792</c:v>
                </c:pt>
                <c:pt idx="326">
                  <c:v>43793</c:v>
                </c:pt>
                <c:pt idx="327">
                  <c:v>43794</c:v>
                </c:pt>
                <c:pt idx="328">
                  <c:v>43795</c:v>
                </c:pt>
                <c:pt idx="329">
                  <c:v>43796</c:v>
                </c:pt>
                <c:pt idx="330">
                  <c:v>43797</c:v>
                </c:pt>
                <c:pt idx="331">
                  <c:v>43798</c:v>
                </c:pt>
                <c:pt idx="332">
                  <c:v>43799</c:v>
                </c:pt>
                <c:pt idx="333">
                  <c:v>43800</c:v>
                </c:pt>
                <c:pt idx="334">
                  <c:v>43801</c:v>
                </c:pt>
                <c:pt idx="335">
                  <c:v>43802</c:v>
                </c:pt>
                <c:pt idx="336">
                  <c:v>43803</c:v>
                </c:pt>
                <c:pt idx="337">
                  <c:v>43804</c:v>
                </c:pt>
                <c:pt idx="338">
                  <c:v>43805</c:v>
                </c:pt>
                <c:pt idx="339">
                  <c:v>43806</c:v>
                </c:pt>
                <c:pt idx="340">
                  <c:v>43807</c:v>
                </c:pt>
                <c:pt idx="341">
                  <c:v>43808</c:v>
                </c:pt>
                <c:pt idx="342">
                  <c:v>43809</c:v>
                </c:pt>
                <c:pt idx="343">
                  <c:v>43810</c:v>
                </c:pt>
                <c:pt idx="344">
                  <c:v>43811</c:v>
                </c:pt>
                <c:pt idx="345">
                  <c:v>43812</c:v>
                </c:pt>
                <c:pt idx="346">
                  <c:v>43813</c:v>
                </c:pt>
                <c:pt idx="347">
                  <c:v>43814</c:v>
                </c:pt>
                <c:pt idx="348">
                  <c:v>43815</c:v>
                </c:pt>
                <c:pt idx="349">
                  <c:v>43816</c:v>
                </c:pt>
                <c:pt idx="350">
                  <c:v>43817</c:v>
                </c:pt>
                <c:pt idx="351">
                  <c:v>43818</c:v>
                </c:pt>
                <c:pt idx="352">
                  <c:v>43819</c:v>
                </c:pt>
                <c:pt idx="353">
                  <c:v>43820</c:v>
                </c:pt>
                <c:pt idx="354">
                  <c:v>43821</c:v>
                </c:pt>
                <c:pt idx="355">
                  <c:v>43822</c:v>
                </c:pt>
                <c:pt idx="356">
                  <c:v>43823</c:v>
                </c:pt>
                <c:pt idx="357">
                  <c:v>43824</c:v>
                </c:pt>
                <c:pt idx="358">
                  <c:v>43825</c:v>
                </c:pt>
                <c:pt idx="359">
                  <c:v>43826</c:v>
                </c:pt>
                <c:pt idx="360">
                  <c:v>43827</c:v>
                </c:pt>
                <c:pt idx="361">
                  <c:v>43828</c:v>
                </c:pt>
                <c:pt idx="362">
                  <c:v>43829</c:v>
                </c:pt>
                <c:pt idx="363">
                  <c:v>43830</c:v>
                </c:pt>
              </c:numCache>
            </c:numRef>
          </c:cat>
          <c:val>
            <c:numRef>
              <c:f>'3.1'!$N$7:$N$371</c:f>
              <c:numCache>
                <c:formatCode>0</c:formatCode>
                <c:ptCount val="365"/>
                <c:pt idx="0">
                  <c:v>102949.92087772972</c:v>
                </c:pt>
                <c:pt idx="1">
                  <c:v>102705.86032281886</c:v>
                </c:pt>
                <c:pt idx="2">
                  <c:v>103006.19791117207</c:v>
                </c:pt>
                <c:pt idx="3">
                  <c:v>103640.22154235678</c:v>
                </c:pt>
                <c:pt idx="4">
                  <c:v>103017.51872560396</c:v>
                </c:pt>
                <c:pt idx="5">
                  <c:v>103035.21679502058</c:v>
                </c:pt>
                <c:pt idx="6">
                  <c:v>104427.63793649118</c:v>
                </c:pt>
                <c:pt idx="7">
                  <c:v>106181.9400780673</c:v>
                </c:pt>
                <c:pt idx="8">
                  <c:v>105326.54393923409</c:v>
                </c:pt>
                <c:pt idx="9">
                  <c:v>105638.30783837957</c:v>
                </c:pt>
                <c:pt idx="10">
                  <c:v>104043.06572423253</c:v>
                </c:pt>
                <c:pt idx="11">
                  <c:v>107836.42894820128</c:v>
                </c:pt>
                <c:pt idx="12">
                  <c:v>106617.64532123641</c:v>
                </c:pt>
                <c:pt idx="13">
                  <c:v>105759.62021310265</c:v>
                </c:pt>
                <c:pt idx="14">
                  <c:v>106519.36174701974</c:v>
                </c:pt>
                <c:pt idx="15">
                  <c:v>104015.23050954743</c:v>
                </c:pt>
                <c:pt idx="16">
                  <c:v>105800.67623167</c:v>
                </c:pt>
                <c:pt idx="17">
                  <c:v>104416.02067728664</c:v>
                </c:pt>
                <c:pt idx="18">
                  <c:v>100463.40014769492</c:v>
                </c:pt>
                <c:pt idx="19">
                  <c:v>100691.6045996413</c:v>
                </c:pt>
                <c:pt idx="20">
                  <c:v>103283.40964236733</c:v>
                </c:pt>
                <c:pt idx="21">
                  <c:v>104306.17048211837</c:v>
                </c:pt>
                <c:pt idx="22">
                  <c:v>106773.79470408273</c:v>
                </c:pt>
                <c:pt idx="23">
                  <c:v>104938.66863593207</c:v>
                </c:pt>
                <c:pt idx="24">
                  <c:v>106386.20213102648</c:v>
                </c:pt>
                <c:pt idx="25">
                  <c:v>102396.29391286001</c:v>
                </c:pt>
                <c:pt idx="26">
                  <c:v>100615.03217638991</c:v>
                </c:pt>
                <c:pt idx="27">
                  <c:v>101663.61008545205</c:v>
                </c:pt>
                <c:pt idx="28">
                  <c:v>100289.39550585505</c:v>
                </c:pt>
                <c:pt idx="29">
                  <c:v>103172.55195695748</c:v>
                </c:pt>
                <c:pt idx="30">
                  <c:v>106596.5692583606</c:v>
                </c:pt>
                <c:pt idx="31">
                  <c:v>103629.67823610085</c:v>
                </c:pt>
                <c:pt idx="32">
                  <c:v>100612.54562717587</c:v>
                </c:pt>
                <c:pt idx="33">
                  <c:v>103486.9669796392</c:v>
                </c:pt>
                <c:pt idx="34">
                  <c:v>103765.38136934277</c:v>
                </c:pt>
                <c:pt idx="35">
                  <c:v>104029.84175545945</c:v>
                </c:pt>
                <c:pt idx="36">
                  <c:v>104216.59563245068</c:v>
                </c:pt>
                <c:pt idx="37">
                  <c:v>99555.389809051587</c:v>
                </c:pt>
                <c:pt idx="38">
                  <c:v>105990.11710096004</c:v>
                </c:pt>
                <c:pt idx="39">
                  <c:v>99879.602278721388</c:v>
                </c:pt>
                <c:pt idx="40">
                  <c:v>99834.840173014032</c:v>
                </c:pt>
                <c:pt idx="41">
                  <c:v>106446.48591623589</c:v>
                </c:pt>
                <c:pt idx="42">
                  <c:v>107909.00622428526</c:v>
                </c:pt>
                <c:pt idx="43">
                  <c:v>104190.899883954</c:v>
                </c:pt>
                <c:pt idx="44">
                  <c:v>102251.9970461019</c:v>
                </c:pt>
                <c:pt idx="45">
                  <c:v>101714.40869290011</c:v>
                </c:pt>
                <c:pt idx="46">
                  <c:v>100799.11488553646</c:v>
                </c:pt>
                <c:pt idx="47">
                  <c:v>99985.250553855876</c:v>
                </c:pt>
                <c:pt idx="48">
                  <c:v>97888.794176600917</c:v>
                </c:pt>
                <c:pt idx="49">
                  <c:v>100203.27038717165</c:v>
                </c:pt>
                <c:pt idx="50">
                  <c:v>99436.859373351617</c:v>
                </c:pt>
                <c:pt idx="51">
                  <c:v>99892.568836375154</c:v>
                </c:pt>
                <c:pt idx="52">
                  <c:v>96437.161092942304</c:v>
                </c:pt>
                <c:pt idx="53">
                  <c:v>95716.31923198649</c:v>
                </c:pt>
                <c:pt idx="54">
                  <c:v>98766.206350880908</c:v>
                </c:pt>
                <c:pt idx="55">
                  <c:v>96764.401308154876</c:v>
                </c:pt>
                <c:pt idx="56">
                  <c:v>98604.719907163206</c:v>
                </c:pt>
                <c:pt idx="57">
                  <c:v>93558.635932060351</c:v>
                </c:pt>
                <c:pt idx="58">
                  <c:v>101943.33895980589</c:v>
                </c:pt>
                <c:pt idx="59">
                  <c:v>101830.55596581919</c:v>
                </c:pt>
                <c:pt idx="60">
                  <c:v>101853.48032492879</c:v>
                </c:pt>
                <c:pt idx="61">
                  <c:v>103258.67180082288</c:v>
                </c:pt>
                <c:pt idx="62">
                  <c:v>101507.99451418927</c:v>
                </c:pt>
                <c:pt idx="63">
                  <c:v>99514.689313218681</c:v>
                </c:pt>
                <c:pt idx="64">
                  <c:v>101010.98322607871</c:v>
                </c:pt>
                <c:pt idx="65">
                  <c:v>98529.638147483915</c:v>
                </c:pt>
                <c:pt idx="66">
                  <c:v>98056.181031754415</c:v>
                </c:pt>
                <c:pt idx="67">
                  <c:v>97538.647536659992</c:v>
                </c:pt>
                <c:pt idx="68">
                  <c:v>101933.13324190317</c:v>
                </c:pt>
                <c:pt idx="69">
                  <c:v>104223.33790484229</c:v>
                </c:pt>
                <c:pt idx="70">
                  <c:v>104175.29697225445</c:v>
                </c:pt>
                <c:pt idx="71">
                  <c:v>108413.27355206246</c:v>
                </c:pt>
                <c:pt idx="72">
                  <c:v>106454.52684882371</c:v>
                </c:pt>
                <c:pt idx="73">
                  <c:v>97463.355839223543</c:v>
                </c:pt>
                <c:pt idx="74">
                  <c:v>97144.658719274172</c:v>
                </c:pt>
                <c:pt idx="75">
                  <c:v>98460.175123958237</c:v>
                </c:pt>
                <c:pt idx="76">
                  <c:v>95666.227450152976</c:v>
                </c:pt>
                <c:pt idx="77">
                  <c:v>93565.789640257397</c:v>
                </c:pt>
                <c:pt idx="78">
                  <c:v>91718.240320708952</c:v>
                </c:pt>
                <c:pt idx="79">
                  <c:v>93437.90062242854</c:v>
                </c:pt>
                <c:pt idx="80">
                  <c:v>96023.120582339907</c:v>
                </c:pt>
                <c:pt idx="81">
                  <c:v>95345.894081654187</c:v>
                </c:pt>
                <c:pt idx="82">
                  <c:v>93155.260048528333</c:v>
                </c:pt>
                <c:pt idx="83">
                  <c:v>91118.390125540667</c:v>
                </c:pt>
                <c:pt idx="84">
                  <c:v>90719.687730773294</c:v>
                </c:pt>
                <c:pt idx="85">
                  <c:v>94395.935225234731</c:v>
                </c:pt>
                <c:pt idx="86">
                  <c:v>93553.871716425798</c:v>
                </c:pt>
                <c:pt idx="87">
                  <c:v>90697.124169216157</c:v>
                </c:pt>
                <c:pt idx="88">
                  <c:v>90005.479480957903</c:v>
                </c:pt>
                <c:pt idx="89">
                  <c:v>107683.68393290431</c:v>
                </c:pt>
                <c:pt idx="90">
                  <c:v>101706.35721067623</c:v>
                </c:pt>
                <c:pt idx="91">
                  <c:v>108091.68266694799</c:v>
                </c:pt>
                <c:pt idx="92">
                  <c:v>108017.30984281044</c:v>
                </c:pt>
                <c:pt idx="93">
                  <c:v>108766.26437387911</c:v>
                </c:pt>
                <c:pt idx="94">
                  <c:v>106641.0391391497</c:v>
                </c:pt>
                <c:pt idx="95">
                  <c:v>92636.56503850616</c:v>
                </c:pt>
                <c:pt idx="96">
                  <c:v>100739.491507543</c:v>
                </c:pt>
                <c:pt idx="97">
                  <c:v>105870.50532756621</c:v>
                </c:pt>
                <c:pt idx="98">
                  <c:v>110894.2409536871</c:v>
                </c:pt>
                <c:pt idx="99">
                  <c:v>111880.04536343495</c:v>
                </c:pt>
                <c:pt idx="100">
                  <c:v>108391.35140837643</c:v>
                </c:pt>
                <c:pt idx="101">
                  <c:v>112048.68868024054</c:v>
                </c:pt>
                <c:pt idx="102">
                  <c:v>108244.38970355524</c:v>
                </c:pt>
                <c:pt idx="103">
                  <c:v>114489.01044413967</c:v>
                </c:pt>
                <c:pt idx="104">
                  <c:v>110417.68329992617</c:v>
                </c:pt>
                <c:pt idx="105">
                  <c:v>108854.22512923305</c:v>
                </c:pt>
                <c:pt idx="106">
                  <c:v>105898.95347610507</c:v>
                </c:pt>
                <c:pt idx="107">
                  <c:v>104590.46629391286</c:v>
                </c:pt>
                <c:pt idx="108">
                  <c:v>101324.12279776348</c:v>
                </c:pt>
                <c:pt idx="109">
                  <c:v>97417.709674016252</c:v>
                </c:pt>
                <c:pt idx="110">
                  <c:v>99513.672328304674</c:v>
                </c:pt>
                <c:pt idx="111">
                  <c:v>111753.20286950099</c:v>
                </c:pt>
                <c:pt idx="112">
                  <c:v>103024.6893132187</c:v>
                </c:pt>
                <c:pt idx="113">
                  <c:v>108630.04958328938</c:v>
                </c:pt>
                <c:pt idx="114">
                  <c:v>111739.89239371242</c:v>
                </c:pt>
                <c:pt idx="115">
                  <c:v>109092.64901360904</c:v>
                </c:pt>
                <c:pt idx="116">
                  <c:v>107915.96370925204</c:v>
                </c:pt>
                <c:pt idx="117">
                  <c:v>107797.25392973943</c:v>
                </c:pt>
                <c:pt idx="118">
                  <c:v>102418.59900833422</c:v>
                </c:pt>
                <c:pt idx="119">
                  <c:v>115175.91834581707</c:v>
                </c:pt>
                <c:pt idx="120">
                  <c:v>109603.42757674861</c:v>
                </c:pt>
                <c:pt idx="121">
                  <c:v>106728.74459331155</c:v>
                </c:pt>
                <c:pt idx="122">
                  <c:v>108526.57347821501</c:v>
                </c:pt>
                <c:pt idx="123">
                  <c:v>108615.51323979323</c:v>
                </c:pt>
                <c:pt idx="124">
                  <c:v>110157.8890178289</c:v>
                </c:pt>
                <c:pt idx="125">
                  <c:v>99356.068150648804</c:v>
                </c:pt>
                <c:pt idx="126">
                  <c:v>100813.48876463762</c:v>
                </c:pt>
                <c:pt idx="127">
                  <c:v>108791.67739212999</c:v>
                </c:pt>
                <c:pt idx="128">
                  <c:v>109147.26658930266</c:v>
                </c:pt>
                <c:pt idx="129">
                  <c:v>116119.61388332103</c:v>
                </c:pt>
                <c:pt idx="130">
                  <c:v>114910.279565355</c:v>
                </c:pt>
                <c:pt idx="131">
                  <c:v>116325.34233568942</c:v>
                </c:pt>
                <c:pt idx="132">
                  <c:v>119209.02099377572</c:v>
                </c:pt>
                <c:pt idx="133">
                  <c:v>118757.31089777402</c:v>
                </c:pt>
                <c:pt idx="134">
                  <c:v>114691.9643422302</c:v>
                </c:pt>
                <c:pt idx="135">
                  <c:v>115981.33769384956</c:v>
                </c:pt>
                <c:pt idx="136">
                  <c:v>105453.62063508808</c:v>
                </c:pt>
                <c:pt idx="137">
                  <c:v>105061.8535710518</c:v>
                </c:pt>
                <c:pt idx="138">
                  <c:v>107619.64447726554</c:v>
                </c:pt>
                <c:pt idx="139">
                  <c:v>115911.68899672962</c:v>
                </c:pt>
                <c:pt idx="140">
                  <c:v>111333.62696486972</c:v>
                </c:pt>
                <c:pt idx="141">
                  <c:v>108594.45511129867</c:v>
                </c:pt>
                <c:pt idx="142">
                  <c:v>115986.344551113</c:v>
                </c:pt>
                <c:pt idx="143">
                  <c:v>120012.63213419136</c:v>
                </c:pt>
                <c:pt idx="144">
                  <c:v>115975.16193691319</c:v>
                </c:pt>
                <c:pt idx="145">
                  <c:v>113435.3655448887</c:v>
                </c:pt>
                <c:pt idx="146">
                  <c:v>114653.09420824982</c:v>
                </c:pt>
                <c:pt idx="147">
                  <c:v>117091.07500791224</c:v>
                </c:pt>
                <c:pt idx="148">
                  <c:v>116944.23040405106</c:v>
                </c:pt>
                <c:pt idx="149">
                  <c:v>117110.34813798925</c:v>
                </c:pt>
                <c:pt idx="150">
                  <c:v>120246.77181137251</c:v>
                </c:pt>
                <c:pt idx="151">
                  <c:v>121103.39276294969</c:v>
                </c:pt>
                <c:pt idx="152">
                  <c:v>126737.90695221016</c:v>
                </c:pt>
                <c:pt idx="153">
                  <c:v>131261.0085452052</c:v>
                </c:pt>
                <c:pt idx="154">
                  <c:v>122700.48106340331</c:v>
                </c:pt>
                <c:pt idx="155">
                  <c:v>111013.51091887329</c:v>
                </c:pt>
                <c:pt idx="156">
                  <c:v>116396.21162569892</c:v>
                </c:pt>
                <c:pt idx="157">
                  <c:v>112927.15898301509</c:v>
                </c:pt>
                <c:pt idx="158">
                  <c:v>116095.77170587616</c:v>
                </c:pt>
                <c:pt idx="159">
                  <c:v>120636.85620846083</c:v>
                </c:pt>
                <c:pt idx="160">
                  <c:v>127348.63276716953</c:v>
                </c:pt>
                <c:pt idx="161">
                  <c:v>127652.18271969618</c:v>
                </c:pt>
                <c:pt idx="162">
                  <c:v>130694.46988078911</c:v>
                </c:pt>
                <c:pt idx="163">
                  <c:v>124983.88859584344</c:v>
                </c:pt>
                <c:pt idx="164">
                  <c:v>131196.90579175021</c:v>
                </c:pt>
                <c:pt idx="165">
                  <c:v>131533.78204451947</c:v>
                </c:pt>
                <c:pt idx="166">
                  <c:v>114964.64922460176</c:v>
                </c:pt>
                <c:pt idx="167">
                  <c:v>116498.73193374829</c:v>
                </c:pt>
                <c:pt idx="168">
                  <c:v>123164.7146323452</c:v>
                </c:pt>
                <c:pt idx="169">
                  <c:v>121316.47747652707</c:v>
                </c:pt>
                <c:pt idx="170">
                  <c:v>113559.776347716</c:v>
                </c:pt>
                <c:pt idx="171">
                  <c:v>131065.94788479799</c:v>
                </c:pt>
                <c:pt idx="172">
                  <c:v>124251.16151492775</c:v>
                </c:pt>
                <c:pt idx="173">
                  <c:v>104290.19938812111</c:v>
                </c:pt>
                <c:pt idx="174">
                  <c:v>101808.80789112777</c:v>
                </c:pt>
                <c:pt idx="175">
                  <c:v>107599.23620635089</c:v>
                </c:pt>
                <c:pt idx="176">
                  <c:v>105518.68868024052</c:v>
                </c:pt>
                <c:pt idx="177">
                  <c:v>112307.49129655027</c:v>
                </c:pt>
                <c:pt idx="178">
                  <c:v>115882.84523683932</c:v>
                </c:pt>
                <c:pt idx="179">
                  <c:v>115592.71864120687</c:v>
                </c:pt>
                <c:pt idx="180">
                  <c:v>113516.05232619475</c:v>
                </c:pt>
                <c:pt idx="181">
                  <c:v>111832.02553011921</c:v>
                </c:pt>
                <c:pt idx="182">
                  <c:v>110392.55617681191</c:v>
                </c:pt>
                <c:pt idx="183">
                  <c:v>110228.73720856631</c:v>
                </c:pt>
                <c:pt idx="184">
                  <c:v>96820.639307943886</c:v>
                </c:pt>
                <c:pt idx="185">
                  <c:v>92204.182930688898</c:v>
                </c:pt>
                <c:pt idx="186">
                  <c:v>92064.229349087444</c:v>
                </c:pt>
                <c:pt idx="187">
                  <c:v>64562.847346766539</c:v>
                </c:pt>
                <c:pt idx="188">
                  <c:v>69040.135035341285</c:v>
                </c:pt>
                <c:pt idx="189">
                  <c:v>83924.079544255728</c:v>
                </c:pt>
                <c:pt idx="190">
                  <c:v>96498.164363329473</c:v>
                </c:pt>
                <c:pt idx="191">
                  <c:v>104280.00949467244</c:v>
                </c:pt>
                <c:pt idx="192">
                  <c:v>111311.44108028273</c:v>
                </c:pt>
                <c:pt idx="193">
                  <c:v>107949.29317438549</c:v>
                </c:pt>
                <c:pt idx="194">
                  <c:v>107380.8186517565</c:v>
                </c:pt>
                <c:pt idx="195">
                  <c:v>54283.118472412702</c:v>
                </c:pt>
                <c:pt idx="196">
                  <c:v>49833.373773604813</c:v>
                </c:pt>
                <c:pt idx="197">
                  <c:v>48403.306255934171</c:v>
                </c:pt>
                <c:pt idx="198">
                  <c:v>47594.147061926364</c:v>
                </c:pt>
                <c:pt idx="199">
                  <c:v>48562.297710728977</c:v>
                </c:pt>
                <c:pt idx="200">
                  <c:v>43795.171431585608</c:v>
                </c:pt>
                <c:pt idx="201">
                  <c:v>41352.943348454486</c:v>
                </c:pt>
                <c:pt idx="202">
                  <c:v>44486.970144530016</c:v>
                </c:pt>
                <c:pt idx="203">
                  <c:v>40845.392973942398</c:v>
                </c:pt>
                <c:pt idx="204">
                  <c:v>41657.134718852205</c:v>
                </c:pt>
                <c:pt idx="205">
                  <c:v>49496.145162991881</c:v>
                </c:pt>
                <c:pt idx="206">
                  <c:v>92585.675704188194</c:v>
                </c:pt>
                <c:pt idx="207">
                  <c:v>93859.79217217007</c:v>
                </c:pt>
                <c:pt idx="208">
                  <c:v>98937.136828779418</c:v>
                </c:pt>
                <c:pt idx="209">
                  <c:v>105505.3338959806</c:v>
                </c:pt>
                <c:pt idx="210">
                  <c:v>104683.5900411436</c:v>
                </c:pt>
                <c:pt idx="211">
                  <c:v>97126.386749657133</c:v>
                </c:pt>
                <c:pt idx="212">
                  <c:v>116664.54583816859</c:v>
                </c:pt>
                <c:pt idx="213">
                  <c:v>110263.54889756304</c:v>
                </c:pt>
                <c:pt idx="214">
                  <c:v>101138.18651756515</c:v>
                </c:pt>
                <c:pt idx="215">
                  <c:v>98278.552589935643</c:v>
                </c:pt>
                <c:pt idx="216">
                  <c:v>93167.917501846197</c:v>
                </c:pt>
                <c:pt idx="217">
                  <c:v>95806.510180398778</c:v>
                </c:pt>
                <c:pt idx="218">
                  <c:v>97798.678130604487</c:v>
                </c:pt>
                <c:pt idx="219">
                  <c:v>97980.228927102013</c:v>
                </c:pt>
                <c:pt idx="220">
                  <c:v>103534.06793965609</c:v>
                </c:pt>
                <c:pt idx="221">
                  <c:v>103364.55533284102</c:v>
                </c:pt>
                <c:pt idx="222">
                  <c:v>101469.57906952211</c:v>
                </c:pt>
                <c:pt idx="223">
                  <c:v>104677.18430214157</c:v>
                </c:pt>
                <c:pt idx="224">
                  <c:v>111166.43738791013</c:v>
                </c:pt>
                <c:pt idx="225">
                  <c:v>111876.45004747336</c:v>
                </c:pt>
                <c:pt idx="226">
                  <c:v>116318.3426521785</c:v>
                </c:pt>
                <c:pt idx="227">
                  <c:v>111338.67180082286</c:v>
                </c:pt>
                <c:pt idx="228">
                  <c:v>110349.16130393502</c:v>
                </c:pt>
                <c:pt idx="229">
                  <c:v>109768.02088827937</c:v>
                </c:pt>
                <c:pt idx="230">
                  <c:v>110253.13324190315</c:v>
                </c:pt>
                <c:pt idx="231">
                  <c:v>115163.77149488343</c:v>
                </c:pt>
                <c:pt idx="232">
                  <c:v>112060.28378520942</c:v>
                </c:pt>
                <c:pt idx="233">
                  <c:v>105118.14959383901</c:v>
                </c:pt>
                <c:pt idx="234">
                  <c:v>104743.79153919191</c:v>
                </c:pt>
                <c:pt idx="235">
                  <c:v>105327.74659774239</c:v>
                </c:pt>
                <c:pt idx="236">
                  <c:v>108163.76832999263</c:v>
                </c:pt>
                <c:pt idx="237">
                  <c:v>114887.27713893872</c:v>
                </c:pt>
                <c:pt idx="238">
                  <c:v>122542.62791433696</c:v>
                </c:pt>
                <c:pt idx="239">
                  <c:v>124810.85241059185</c:v>
                </c:pt>
                <c:pt idx="240">
                  <c:v>120546.1757569364</c:v>
                </c:pt>
                <c:pt idx="241">
                  <c:v>123386.86675809686</c:v>
                </c:pt>
                <c:pt idx="242">
                  <c:v>121080.57179027323</c:v>
                </c:pt>
                <c:pt idx="243">
                  <c:v>120217.9175018462</c:v>
                </c:pt>
                <c:pt idx="244">
                  <c:v>113192.70598164364</c:v>
                </c:pt>
                <c:pt idx="245">
                  <c:v>118498.20761683722</c:v>
                </c:pt>
                <c:pt idx="246">
                  <c:v>126707.20329148644</c:v>
                </c:pt>
                <c:pt idx="247">
                  <c:v>122846.10823926574</c:v>
                </c:pt>
                <c:pt idx="248">
                  <c:v>111498.10950522208</c:v>
                </c:pt>
                <c:pt idx="249">
                  <c:v>111733.9930372402</c:v>
                </c:pt>
                <c:pt idx="250">
                  <c:v>109443.52568836375</c:v>
                </c:pt>
                <c:pt idx="251">
                  <c:v>113465.68519886065</c:v>
                </c:pt>
                <c:pt idx="252">
                  <c:v>109009.37757147377</c:v>
                </c:pt>
                <c:pt idx="253">
                  <c:v>110168.48401730141</c:v>
                </c:pt>
                <c:pt idx="254">
                  <c:v>111790.97584133348</c:v>
                </c:pt>
                <c:pt idx="255">
                  <c:v>77886.363540457853</c:v>
                </c:pt>
                <c:pt idx="256">
                  <c:v>78976.779196117728</c:v>
                </c:pt>
                <c:pt idx="257">
                  <c:v>77312.159510496887</c:v>
                </c:pt>
                <c:pt idx="258">
                  <c:v>77716.69268910223</c:v>
                </c:pt>
                <c:pt idx="259">
                  <c:v>74017.633716636774</c:v>
                </c:pt>
                <c:pt idx="260">
                  <c:v>74518.33104757886</c:v>
                </c:pt>
                <c:pt idx="261">
                  <c:v>78138.367971304993</c:v>
                </c:pt>
                <c:pt idx="262">
                  <c:v>85279.079016773918</c:v>
                </c:pt>
                <c:pt idx="263">
                  <c:v>84890.140310159302</c:v>
                </c:pt>
                <c:pt idx="264">
                  <c:v>76378.960860850304</c:v>
                </c:pt>
                <c:pt idx="265">
                  <c:v>70900.725814959398</c:v>
                </c:pt>
                <c:pt idx="266">
                  <c:v>83104.900305939445</c:v>
                </c:pt>
                <c:pt idx="267">
                  <c:v>81242.230193058349</c:v>
                </c:pt>
                <c:pt idx="268">
                  <c:v>85962.926469036815</c:v>
                </c:pt>
                <c:pt idx="269">
                  <c:v>83128.931321869401</c:v>
                </c:pt>
                <c:pt idx="270">
                  <c:v>83823.527798290961</c:v>
                </c:pt>
                <c:pt idx="271">
                  <c:v>84214.547948095802</c:v>
                </c:pt>
                <c:pt idx="272">
                  <c:v>76717.320392446461</c:v>
                </c:pt>
                <c:pt idx="273">
                  <c:v>73053.997257094641</c:v>
                </c:pt>
                <c:pt idx="274">
                  <c:v>71302.417976579818</c:v>
                </c:pt>
                <c:pt idx="275">
                  <c:v>75645.853993037235</c:v>
                </c:pt>
                <c:pt idx="276">
                  <c:v>68247.15370819706</c:v>
                </c:pt>
                <c:pt idx="277">
                  <c:v>66515.008967190632</c:v>
                </c:pt>
                <c:pt idx="278">
                  <c:v>81589.048422829408</c:v>
                </c:pt>
                <c:pt idx="279">
                  <c:v>80672.415866652605</c:v>
                </c:pt>
                <c:pt idx="280">
                  <c:v>81102.103597425899</c:v>
                </c:pt>
                <c:pt idx="281">
                  <c:v>74543.802088827942</c:v>
                </c:pt>
                <c:pt idx="282">
                  <c:v>78240.599219326949</c:v>
                </c:pt>
                <c:pt idx="283">
                  <c:v>75112.548792066678</c:v>
                </c:pt>
                <c:pt idx="284">
                  <c:v>78043.304146006965</c:v>
                </c:pt>
                <c:pt idx="285">
                  <c:v>84197.430108661254</c:v>
                </c:pt>
                <c:pt idx="286">
                  <c:v>75316.133558392248</c:v>
                </c:pt>
                <c:pt idx="287">
                  <c:v>73766.118788901789</c:v>
                </c:pt>
                <c:pt idx="288">
                  <c:v>73968.720329148651</c:v>
                </c:pt>
                <c:pt idx="289">
                  <c:v>75686.804515244236</c:v>
                </c:pt>
                <c:pt idx="290">
                  <c:v>80316.846713788371</c:v>
                </c:pt>
                <c:pt idx="291">
                  <c:v>78686.214790589715</c:v>
                </c:pt>
                <c:pt idx="292">
                  <c:v>78156.106129338528</c:v>
                </c:pt>
                <c:pt idx="293">
                  <c:v>77713.99620213102</c:v>
                </c:pt>
                <c:pt idx="294">
                  <c:v>79195.013187045057</c:v>
                </c:pt>
                <c:pt idx="295">
                  <c:v>75174.169216162045</c:v>
                </c:pt>
                <c:pt idx="296">
                  <c:v>82820.957906952215</c:v>
                </c:pt>
                <c:pt idx="297">
                  <c:v>82463.429686675823</c:v>
                </c:pt>
                <c:pt idx="298">
                  <c:v>77566.246439497845</c:v>
                </c:pt>
                <c:pt idx="299">
                  <c:v>85490.799662411649</c:v>
                </c:pt>
                <c:pt idx="300">
                  <c:v>90798.510391391494</c:v>
                </c:pt>
                <c:pt idx="301">
                  <c:v>93532.347294018371</c:v>
                </c:pt>
                <c:pt idx="302">
                  <c:v>92928.614832788284</c:v>
                </c:pt>
                <c:pt idx="303">
                  <c:v>82767.643211309231</c:v>
                </c:pt>
                <c:pt idx="304">
                  <c:v>80027.897457537721</c:v>
                </c:pt>
                <c:pt idx="305">
                  <c:v>78897.369975735841</c:v>
                </c:pt>
                <c:pt idx="306">
                  <c:v>79353.898090515882</c:v>
                </c:pt>
                <c:pt idx="307">
                  <c:v>88907.424833843237</c:v>
                </c:pt>
                <c:pt idx="308">
                  <c:v>89359.430319653969</c:v>
                </c:pt>
                <c:pt idx="309">
                  <c:v>92765.266378309971</c:v>
                </c:pt>
                <c:pt idx="310">
                  <c:v>89879.386011182622</c:v>
                </c:pt>
                <c:pt idx="311">
                  <c:v>89085.493195484756</c:v>
                </c:pt>
                <c:pt idx="312">
                  <c:v>92962.912754509976</c:v>
                </c:pt>
                <c:pt idx="313">
                  <c:v>93748.817385800183</c:v>
                </c:pt>
                <c:pt idx="314">
                  <c:v>91280.658297288741</c:v>
                </c:pt>
                <c:pt idx="315">
                  <c:v>97405.677814115406</c:v>
                </c:pt>
                <c:pt idx="316">
                  <c:v>95846.72328304674</c:v>
                </c:pt>
                <c:pt idx="317">
                  <c:v>93360.333368498788</c:v>
                </c:pt>
                <c:pt idx="318">
                  <c:v>88950.907268699229</c:v>
                </c:pt>
                <c:pt idx="319">
                  <c:v>87801.19949361746</c:v>
                </c:pt>
                <c:pt idx="320">
                  <c:v>90200.050638252971</c:v>
                </c:pt>
                <c:pt idx="321">
                  <c:v>85560.610823926589</c:v>
                </c:pt>
                <c:pt idx="322">
                  <c:v>86379.0157189577</c:v>
                </c:pt>
                <c:pt idx="323">
                  <c:v>95569.789007279251</c:v>
                </c:pt>
                <c:pt idx="324">
                  <c:v>93946.563983542568</c:v>
                </c:pt>
                <c:pt idx="325">
                  <c:v>93180.250026374095</c:v>
                </c:pt>
                <c:pt idx="326">
                  <c:v>93190.942082498164</c:v>
                </c:pt>
                <c:pt idx="327">
                  <c:v>94663.77360481066</c:v>
                </c:pt>
                <c:pt idx="328">
                  <c:v>94869.627597847881</c:v>
                </c:pt>
                <c:pt idx="329">
                  <c:v>97439.542145795975</c:v>
                </c:pt>
                <c:pt idx="330">
                  <c:v>96206.496465871925</c:v>
                </c:pt>
                <c:pt idx="331">
                  <c:v>94647.854204029965</c:v>
                </c:pt>
                <c:pt idx="332">
                  <c:v>87612.551956957483</c:v>
                </c:pt>
                <c:pt idx="333">
                  <c:v>91886.081865175671</c:v>
                </c:pt>
                <c:pt idx="334">
                  <c:v>91135.518514611249</c:v>
                </c:pt>
                <c:pt idx="335">
                  <c:v>95646.405739002017</c:v>
                </c:pt>
                <c:pt idx="336">
                  <c:v>96284.647114674532</c:v>
                </c:pt>
                <c:pt idx="337">
                  <c:v>100495.36132503429</c:v>
                </c:pt>
                <c:pt idx="338">
                  <c:v>99491.749129655043</c:v>
                </c:pt>
                <c:pt idx="339">
                  <c:v>97798.658086296025</c:v>
                </c:pt>
                <c:pt idx="340">
                  <c:v>97179.074796919507</c:v>
                </c:pt>
                <c:pt idx="341">
                  <c:v>98735.066990188832</c:v>
                </c:pt>
                <c:pt idx="342">
                  <c:v>97286.595632450699</c:v>
                </c:pt>
                <c:pt idx="343">
                  <c:v>96012.382107817291</c:v>
                </c:pt>
                <c:pt idx="344">
                  <c:v>100118.36269648698</c:v>
                </c:pt>
                <c:pt idx="345">
                  <c:v>99721.69638147486</c:v>
                </c:pt>
                <c:pt idx="346">
                  <c:v>97665.893026690581</c:v>
                </c:pt>
                <c:pt idx="347">
                  <c:v>103042.03396982804</c:v>
                </c:pt>
                <c:pt idx="348">
                  <c:v>104363.82318810001</c:v>
                </c:pt>
                <c:pt idx="349">
                  <c:v>102528.75408798397</c:v>
                </c:pt>
                <c:pt idx="350">
                  <c:v>94926.120898829002</c:v>
                </c:pt>
                <c:pt idx="351">
                  <c:v>92220.080177233904</c:v>
                </c:pt>
                <c:pt idx="352">
                  <c:v>91736.783415972139</c:v>
                </c:pt>
                <c:pt idx="353">
                  <c:v>92376.673699757361</c:v>
                </c:pt>
                <c:pt idx="354">
                  <c:v>92468.26563983543</c:v>
                </c:pt>
                <c:pt idx="355">
                  <c:v>91622.340964236733</c:v>
                </c:pt>
                <c:pt idx="356">
                  <c:v>88083.395927840495</c:v>
                </c:pt>
                <c:pt idx="357">
                  <c:v>86796.302352568833</c:v>
                </c:pt>
                <c:pt idx="358">
                  <c:v>89057.198016668422</c:v>
                </c:pt>
                <c:pt idx="359">
                  <c:v>91386.944825403538</c:v>
                </c:pt>
                <c:pt idx="360">
                  <c:v>87518.010338643333</c:v>
                </c:pt>
                <c:pt idx="361">
                  <c:v>87646.860428315224</c:v>
                </c:pt>
                <c:pt idx="362">
                  <c:v>87484.207194851784</c:v>
                </c:pt>
                <c:pt idx="363">
                  <c:v>94601.832471779737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9E-426E-A580-456E836DDCBD}"/>
            </c:ext>
          </c:extLst>
        </c:ser>
        <c:ser>
          <c:idx val="1"/>
          <c:order val="1"/>
          <c:tx>
            <c:strRef>
              <c:f>'3.1'!$O$6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bg1">
                <a:lumMod val="65000"/>
                <a:alpha val="90000"/>
              </a:schemeClr>
            </a:solidFill>
          </c:spPr>
          <c:invertIfNegative val="0"/>
          <c:cat>
            <c:numRef>
              <c:f>'3.1'!$M$7:$M$371</c:f>
              <c:numCache>
                <c:formatCode>d/m;@</c:formatCode>
                <c:ptCount val="365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43510</c:v>
                </c:pt>
                <c:pt idx="44">
                  <c:v>43511</c:v>
                </c:pt>
                <c:pt idx="45">
                  <c:v>43512</c:v>
                </c:pt>
                <c:pt idx="46">
                  <c:v>43513</c:v>
                </c:pt>
                <c:pt idx="47">
                  <c:v>43514</c:v>
                </c:pt>
                <c:pt idx="48">
                  <c:v>43515</c:v>
                </c:pt>
                <c:pt idx="49">
                  <c:v>43516</c:v>
                </c:pt>
                <c:pt idx="50">
                  <c:v>43517</c:v>
                </c:pt>
                <c:pt idx="51">
                  <c:v>43518</c:v>
                </c:pt>
                <c:pt idx="52">
                  <c:v>43519</c:v>
                </c:pt>
                <c:pt idx="53">
                  <c:v>43520</c:v>
                </c:pt>
                <c:pt idx="54">
                  <c:v>43521</c:v>
                </c:pt>
                <c:pt idx="55">
                  <c:v>43522</c:v>
                </c:pt>
                <c:pt idx="56">
                  <c:v>43523</c:v>
                </c:pt>
                <c:pt idx="57">
                  <c:v>43524</c:v>
                </c:pt>
                <c:pt idx="58">
                  <c:v>43525</c:v>
                </c:pt>
                <c:pt idx="59">
                  <c:v>43526</c:v>
                </c:pt>
                <c:pt idx="60">
                  <c:v>43527</c:v>
                </c:pt>
                <c:pt idx="61">
                  <c:v>43528</c:v>
                </c:pt>
                <c:pt idx="62">
                  <c:v>43529</c:v>
                </c:pt>
                <c:pt idx="63">
                  <c:v>43530</c:v>
                </c:pt>
                <c:pt idx="64">
                  <c:v>43531</c:v>
                </c:pt>
                <c:pt idx="65">
                  <c:v>43532</c:v>
                </c:pt>
                <c:pt idx="66">
                  <c:v>43533</c:v>
                </c:pt>
                <c:pt idx="67">
                  <c:v>43534</c:v>
                </c:pt>
                <c:pt idx="68">
                  <c:v>43535</c:v>
                </c:pt>
                <c:pt idx="69">
                  <c:v>43536</c:v>
                </c:pt>
                <c:pt idx="70">
                  <c:v>43537</c:v>
                </c:pt>
                <c:pt idx="71">
                  <c:v>43538</c:v>
                </c:pt>
                <c:pt idx="72">
                  <c:v>43539</c:v>
                </c:pt>
                <c:pt idx="73">
                  <c:v>43540</c:v>
                </c:pt>
                <c:pt idx="74">
                  <c:v>43541</c:v>
                </c:pt>
                <c:pt idx="75">
                  <c:v>43542</c:v>
                </c:pt>
                <c:pt idx="76">
                  <c:v>43543</c:v>
                </c:pt>
                <c:pt idx="77">
                  <c:v>43544</c:v>
                </c:pt>
                <c:pt idx="78">
                  <c:v>43545</c:v>
                </c:pt>
                <c:pt idx="79">
                  <c:v>43546</c:v>
                </c:pt>
                <c:pt idx="80">
                  <c:v>43547</c:v>
                </c:pt>
                <c:pt idx="81">
                  <c:v>43548</c:v>
                </c:pt>
                <c:pt idx="82">
                  <c:v>43549</c:v>
                </c:pt>
                <c:pt idx="83">
                  <c:v>43550</c:v>
                </c:pt>
                <c:pt idx="84">
                  <c:v>43551</c:v>
                </c:pt>
                <c:pt idx="85">
                  <c:v>43552</c:v>
                </c:pt>
                <c:pt idx="86">
                  <c:v>43553</c:v>
                </c:pt>
                <c:pt idx="87">
                  <c:v>43554</c:v>
                </c:pt>
                <c:pt idx="88">
                  <c:v>43555</c:v>
                </c:pt>
                <c:pt idx="89">
                  <c:v>43556</c:v>
                </c:pt>
                <c:pt idx="90">
                  <c:v>43557</c:v>
                </c:pt>
                <c:pt idx="91">
                  <c:v>43558</c:v>
                </c:pt>
                <c:pt idx="92">
                  <c:v>43559</c:v>
                </c:pt>
                <c:pt idx="93">
                  <c:v>43560</c:v>
                </c:pt>
                <c:pt idx="94">
                  <c:v>43561</c:v>
                </c:pt>
                <c:pt idx="95">
                  <c:v>43562</c:v>
                </c:pt>
                <c:pt idx="96">
                  <c:v>43563</c:v>
                </c:pt>
                <c:pt idx="97">
                  <c:v>43564</c:v>
                </c:pt>
                <c:pt idx="98">
                  <c:v>43565</c:v>
                </c:pt>
                <c:pt idx="99">
                  <c:v>43566</c:v>
                </c:pt>
                <c:pt idx="100">
                  <c:v>43567</c:v>
                </c:pt>
                <c:pt idx="101">
                  <c:v>43568</c:v>
                </c:pt>
                <c:pt idx="102">
                  <c:v>43569</c:v>
                </c:pt>
                <c:pt idx="103">
                  <c:v>43570</c:v>
                </c:pt>
                <c:pt idx="104">
                  <c:v>43571</c:v>
                </c:pt>
                <c:pt idx="105">
                  <c:v>43572</c:v>
                </c:pt>
                <c:pt idx="106">
                  <c:v>43573</c:v>
                </c:pt>
                <c:pt idx="107">
                  <c:v>43574</c:v>
                </c:pt>
                <c:pt idx="108">
                  <c:v>43575</c:v>
                </c:pt>
                <c:pt idx="109">
                  <c:v>43576</c:v>
                </c:pt>
                <c:pt idx="110">
                  <c:v>43577</c:v>
                </c:pt>
                <c:pt idx="111">
                  <c:v>43578</c:v>
                </c:pt>
                <c:pt idx="112">
                  <c:v>43579</c:v>
                </c:pt>
                <c:pt idx="113">
                  <c:v>43580</c:v>
                </c:pt>
                <c:pt idx="114">
                  <c:v>43581</c:v>
                </c:pt>
                <c:pt idx="115">
                  <c:v>43582</c:v>
                </c:pt>
                <c:pt idx="116">
                  <c:v>43583</c:v>
                </c:pt>
                <c:pt idx="117">
                  <c:v>43584</c:v>
                </c:pt>
                <c:pt idx="118">
                  <c:v>43585</c:v>
                </c:pt>
                <c:pt idx="119">
                  <c:v>43586</c:v>
                </c:pt>
                <c:pt idx="120">
                  <c:v>43587</c:v>
                </c:pt>
                <c:pt idx="121">
                  <c:v>43588</c:v>
                </c:pt>
                <c:pt idx="122">
                  <c:v>43589</c:v>
                </c:pt>
                <c:pt idx="123">
                  <c:v>43590</c:v>
                </c:pt>
                <c:pt idx="124">
                  <c:v>43591</c:v>
                </c:pt>
                <c:pt idx="125">
                  <c:v>43592</c:v>
                </c:pt>
                <c:pt idx="126">
                  <c:v>43593</c:v>
                </c:pt>
                <c:pt idx="127">
                  <c:v>43594</c:v>
                </c:pt>
                <c:pt idx="128">
                  <c:v>43595</c:v>
                </c:pt>
                <c:pt idx="129">
                  <c:v>43596</c:v>
                </c:pt>
                <c:pt idx="130">
                  <c:v>43597</c:v>
                </c:pt>
                <c:pt idx="131">
                  <c:v>43598</c:v>
                </c:pt>
                <c:pt idx="132">
                  <c:v>43599</c:v>
                </c:pt>
                <c:pt idx="133">
                  <c:v>43600</c:v>
                </c:pt>
                <c:pt idx="134">
                  <c:v>43601</c:v>
                </c:pt>
                <c:pt idx="135">
                  <c:v>43602</c:v>
                </c:pt>
                <c:pt idx="136">
                  <c:v>43603</c:v>
                </c:pt>
                <c:pt idx="137">
                  <c:v>43604</c:v>
                </c:pt>
                <c:pt idx="138">
                  <c:v>43605</c:v>
                </c:pt>
                <c:pt idx="139">
                  <c:v>43606</c:v>
                </c:pt>
                <c:pt idx="140">
                  <c:v>43607</c:v>
                </c:pt>
                <c:pt idx="141">
                  <c:v>43608</c:v>
                </c:pt>
                <c:pt idx="142">
                  <c:v>43609</c:v>
                </c:pt>
                <c:pt idx="143">
                  <c:v>43610</c:v>
                </c:pt>
                <c:pt idx="144">
                  <c:v>43611</c:v>
                </c:pt>
                <c:pt idx="145">
                  <c:v>43612</c:v>
                </c:pt>
                <c:pt idx="146">
                  <c:v>43613</c:v>
                </c:pt>
                <c:pt idx="147">
                  <c:v>43614</c:v>
                </c:pt>
                <c:pt idx="148">
                  <c:v>43615</c:v>
                </c:pt>
                <c:pt idx="149">
                  <c:v>43616</c:v>
                </c:pt>
                <c:pt idx="150">
                  <c:v>43617</c:v>
                </c:pt>
                <c:pt idx="151">
                  <c:v>43618</c:v>
                </c:pt>
                <c:pt idx="152">
                  <c:v>43619</c:v>
                </c:pt>
                <c:pt idx="153">
                  <c:v>43620</c:v>
                </c:pt>
                <c:pt idx="154">
                  <c:v>43621</c:v>
                </c:pt>
                <c:pt idx="155">
                  <c:v>43622</c:v>
                </c:pt>
                <c:pt idx="156">
                  <c:v>43623</c:v>
                </c:pt>
                <c:pt idx="157">
                  <c:v>43624</c:v>
                </c:pt>
                <c:pt idx="158">
                  <c:v>43625</c:v>
                </c:pt>
                <c:pt idx="159">
                  <c:v>43626</c:v>
                </c:pt>
                <c:pt idx="160">
                  <c:v>43627</c:v>
                </c:pt>
                <c:pt idx="161">
                  <c:v>43628</c:v>
                </c:pt>
                <c:pt idx="162">
                  <c:v>43629</c:v>
                </c:pt>
                <c:pt idx="163">
                  <c:v>43630</c:v>
                </c:pt>
                <c:pt idx="164">
                  <c:v>43631</c:v>
                </c:pt>
                <c:pt idx="165">
                  <c:v>43632</c:v>
                </c:pt>
                <c:pt idx="166">
                  <c:v>43633</c:v>
                </c:pt>
                <c:pt idx="167">
                  <c:v>43634</c:v>
                </c:pt>
                <c:pt idx="168">
                  <c:v>43635</c:v>
                </c:pt>
                <c:pt idx="169">
                  <c:v>43636</c:v>
                </c:pt>
                <c:pt idx="170">
                  <c:v>43637</c:v>
                </c:pt>
                <c:pt idx="171">
                  <c:v>43638</c:v>
                </c:pt>
                <c:pt idx="172">
                  <c:v>43639</c:v>
                </c:pt>
                <c:pt idx="173">
                  <c:v>43640</c:v>
                </c:pt>
                <c:pt idx="174">
                  <c:v>43641</c:v>
                </c:pt>
                <c:pt idx="175">
                  <c:v>43642</c:v>
                </c:pt>
                <c:pt idx="176">
                  <c:v>43643</c:v>
                </c:pt>
                <c:pt idx="177">
                  <c:v>43644</c:v>
                </c:pt>
                <c:pt idx="178">
                  <c:v>43645</c:v>
                </c:pt>
                <c:pt idx="179">
                  <c:v>43646</c:v>
                </c:pt>
                <c:pt idx="180">
                  <c:v>43647</c:v>
                </c:pt>
                <c:pt idx="181">
                  <c:v>43648</c:v>
                </c:pt>
                <c:pt idx="182">
                  <c:v>43649</c:v>
                </c:pt>
                <c:pt idx="183">
                  <c:v>43650</c:v>
                </c:pt>
                <c:pt idx="184">
                  <c:v>43651</c:v>
                </c:pt>
                <c:pt idx="185">
                  <c:v>43652</c:v>
                </c:pt>
                <c:pt idx="186">
                  <c:v>43653</c:v>
                </c:pt>
                <c:pt idx="187">
                  <c:v>43654</c:v>
                </c:pt>
                <c:pt idx="188">
                  <c:v>43655</c:v>
                </c:pt>
                <c:pt idx="189">
                  <c:v>43656</c:v>
                </c:pt>
                <c:pt idx="190">
                  <c:v>43657</c:v>
                </c:pt>
                <c:pt idx="191">
                  <c:v>43658</c:v>
                </c:pt>
                <c:pt idx="192">
                  <c:v>43659</c:v>
                </c:pt>
                <c:pt idx="193">
                  <c:v>43660</c:v>
                </c:pt>
                <c:pt idx="194">
                  <c:v>43661</c:v>
                </c:pt>
                <c:pt idx="195">
                  <c:v>43662</c:v>
                </c:pt>
                <c:pt idx="196">
                  <c:v>43663</c:v>
                </c:pt>
                <c:pt idx="197">
                  <c:v>43664</c:v>
                </c:pt>
                <c:pt idx="198">
                  <c:v>43665</c:v>
                </c:pt>
                <c:pt idx="199">
                  <c:v>43666</c:v>
                </c:pt>
                <c:pt idx="200">
                  <c:v>43667</c:v>
                </c:pt>
                <c:pt idx="201">
                  <c:v>43668</c:v>
                </c:pt>
                <c:pt idx="202">
                  <c:v>43669</c:v>
                </c:pt>
                <c:pt idx="203">
                  <c:v>43670</c:v>
                </c:pt>
                <c:pt idx="204">
                  <c:v>43671</c:v>
                </c:pt>
                <c:pt idx="205">
                  <c:v>43672</c:v>
                </c:pt>
                <c:pt idx="206">
                  <c:v>43673</c:v>
                </c:pt>
                <c:pt idx="207">
                  <c:v>43674</c:v>
                </c:pt>
                <c:pt idx="208">
                  <c:v>43675</c:v>
                </c:pt>
                <c:pt idx="209">
                  <c:v>43676</c:v>
                </c:pt>
                <c:pt idx="210">
                  <c:v>43677</c:v>
                </c:pt>
                <c:pt idx="211">
                  <c:v>43678</c:v>
                </c:pt>
                <c:pt idx="212">
                  <c:v>43679</c:v>
                </c:pt>
                <c:pt idx="213">
                  <c:v>43680</c:v>
                </c:pt>
                <c:pt idx="214">
                  <c:v>43681</c:v>
                </c:pt>
                <c:pt idx="215">
                  <c:v>43682</c:v>
                </c:pt>
                <c:pt idx="216">
                  <c:v>43683</c:v>
                </c:pt>
                <c:pt idx="217">
                  <c:v>43684</c:v>
                </c:pt>
                <c:pt idx="218">
                  <c:v>43685</c:v>
                </c:pt>
                <c:pt idx="219">
                  <c:v>43686</c:v>
                </c:pt>
                <c:pt idx="220">
                  <c:v>43687</c:v>
                </c:pt>
                <c:pt idx="221">
                  <c:v>43688</c:v>
                </c:pt>
                <c:pt idx="222">
                  <c:v>43689</c:v>
                </c:pt>
                <c:pt idx="223">
                  <c:v>43690</c:v>
                </c:pt>
                <c:pt idx="224">
                  <c:v>43691</c:v>
                </c:pt>
                <c:pt idx="225">
                  <c:v>43692</c:v>
                </c:pt>
                <c:pt idx="226">
                  <c:v>43693</c:v>
                </c:pt>
                <c:pt idx="227">
                  <c:v>43694</c:v>
                </c:pt>
                <c:pt idx="228">
                  <c:v>43695</c:v>
                </c:pt>
                <c:pt idx="229">
                  <c:v>43696</c:v>
                </c:pt>
                <c:pt idx="230">
                  <c:v>43697</c:v>
                </c:pt>
                <c:pt idx="231">
                  <c:v>43698</c:v>
                </c:pt>
                <c:pt idx="232">
                  <c:v>43699</c:v>
                </c:pt>
                <c:pt idx="233">
                  <c:v>43700</c:v>
                </c:pt>
                <c:pt idx="234">
                  <c:v>43701</c:v>
                </c:pt>
                <c:pt idx="235">
                  <c:v>43702</c:v>
                </c:pt>
                <c:pt idx="236">
                  <c:v>43703</c:v>
                </c:pt>
                <c:pt idx="237">
                  <c:v>43704</c:v>
                </c:pt>
                <c:pt idx="238">
                  <c:v>43705</c:v>
                </c:pt>
                <c:pt idx="239">
                  <c:v>43706</c:v>
                </c:pt>
                <c:pt idx="240">
                  <c:v>43707</c:v>
                </c:pt>
                <c:pt idx="241">
                  <c:v>43708</c:v>
                </c:pt>
                <c:pt idx="242">
                  <c:v>43709</c:v>
                </c:pt>
                <c:pt idx="243">
                  <c:v>43710</c:v>
                </c:pt>
                <c:pt idx="244">
                  <c:v>43711</c:v>
                </c:pt>
                <c:pt idx="245">
                  <c:v>43712</c:v>
                </c:pt>
                <c:pt idx="246">
                  <c:v>43713</c:v>
                </c:pt>
                <c:pt idx="247">
                  <c:v>43714</c:v>
                </c:pt>
                <c:pt idx="248">
                  <c:v>43715</c:v>
                </c:pt>
                <c:pt idx="249">
                  <c:v>43716</c:v>
                </c:pt>
                <c:pt idx="250">
                  <c:v>43717</c:v>
                </c:pt>
                <c:pt idx="251">
                  <c:v>43718</c:v>
                </c:pt>
                <c:pt idx="252">
                  <c:v>43719</c:v>
                </c:pt>
                <c:pt idx="253">
                  <c:v>43720</c:v>
                </c:pt>
                <c:pt idx="254">
                  <c:v>43721</c:v>
                </c:pt>
                <c:pt idx="255">
                  <c:v>43722</c:v>
                </c:pt>
                <c:pt idx="256">
                  <c:v>43723</c:v>
                </c:pt>
                <c:pt idx="257">
                  <c:v>43724</c:v>
                </c:pt>
                <c:pt idx="258">
                  <c:v>43725</c:v>
                </c:pt>
                <c:pt idx="259">
                  <c:v>43726</c:v>
                </c:pt>
                <c:pt idx="260">
                  <c:v>43727</c:v>
                </c:pt>
                <c:pt idx="261">
                  <c:v>43728</c:v>
                </c:pt>
                <c:pt idx="262">
                  <c:v>43729</c:v>
                </c:pt>
                <c:pt idx="263">
                  <c:v>43730</c:v>
                </c:pt>
                <c:pt idx="264">
                  <c:v>43731</c:v>
                </c:pt>
                <c:pt idx="265">
                  <c:v>43732</c:v>
                </c:pt>
                <c:pt idx="266">
                  <c:v>43733</c:v>
                </c:pt>
                <c:pt idx="267">
                  <c:v>43734</c:v>
                </c:pt>
                <c:pt idx="268">
                  <c:v>43735</c:v>
                </c:pt>
                <c:pt idx="269">
                  <c:v>43736</c:v>
                </c:pt>
                <c:pt idx="270">
                  <c:v>43737</c:v>
                </c:pt>
                <c:pt idx="271">
                  <c:v>43738</c:v>
                </c:pt>
                <c:pt idx="272">
                  <c:v>43739</c:v>
                </c:pt>
                <c:pt idx="273">
                  <c:v>43740</c:v>
                </c:pt>
                <c:pt idx="274">
                  <c:v>43741</c:v>
                </c:pt>
                <c:pt idx="275">
                  <c:v>43742</c:v>
                </c:pt>
                <c:pt idx="276">
                  <c:v>43743</c:v>
                </c:pt>
                <c:pt idx="277">
                  <c:v>43744</c:v>
                </c:pt>
                <c:pt idx="278">
                  <c:v>43745</c:v>
                </c:pt>
                <c:pt idx="279">
                  <c:v>43746</c:v>
                </c:pt>
                <c:pt idx="280">
                  <c:v>43747</c:v>
                </c:pt>
                <c:pt idx="281">
                  <c:v>43748</c:v>
                </c:pt>
                <c:pt idx="282">
                  <c:v>43749</c:v>
                </c:pt>
                <c:pt idx="283">
                  <c:v>43750</c:v>
                </c:pt>
                <c:pt idx="284">
                  <c:v>43751</c:v>
                </c:pt>
                <c:pt idx="285">
                  <c:v>43752</c:v>
                </c:pt>
                <c:pt idx="286">
                  <c:v>43753</c:v>
                </c:pt>
                <c:pt idx="287">
                  <c:v>43754</c:v>
                </c:pt>
                <c:pt idx="288">
                  <c:v>43755</c:v>
                </c:pt>
                <c:pt idx="289">
                  <c:v>43756</c:v>
                </c:pt>
                <c:pt idx="290">
                  <c:v>43757</c:v>
                </c:pt>
                <c:pt idx="291">
                  <c:v>43758</c:v>
                </c:pt>
                <c:pt idx="292">
                  <c:v>43759</c:v>
                </c:pt>
                <c:pt idx="293">
                  <c:v>43760</c:v>
                </c:pt>
                <c:pt idx="294">
                  <c:v>43761</c:v>
                </c:pt>
                <c:pt idx="295">
                  <c:v>43762</c:v>
                </c:pt>
                <c:pt idx="296">
                  <c:v>43763</c:v>
                </c:pt>
                <c:pt idx="297">
                  <c:v>43764</c:v>
                </c:pt>
                <c:pt idx="298">
                  <c:v>43765</c:v>
                </c:pt>
                <c:pt idx="299">
                  <c:v>43766</c:v>
                </c:pt>
                <c:pt idx="300">
                  <c:v>43767</c:v>
                </c:pt>
                <c:pt idx="301">
                  <c:v>43768</c:v>
                </c:pt>
                <c:pt idx="302">
                  <c:v>43769</c:v>
                </c:pt>
                <c:pt idx="303">
                  <c:v>43770</c:v>
                </c:pt>
                <c:pt idx="304">
                  <c:v>43771</c:v>
                </c:pt>
                <c:pt idx="305">
                  <c:v>43772</c:v>
                </c:pt>
                <c:pt idx="306">
                  <c:v>43773</c:v>
                </c:pt>
                <c:pt idx="307">
                  <c:v>43774</c:v>
                </c:pt>
                <c:pt idx="308">
                  <c:v>43775</c:v>
                </c:pt>
                <c:pt idx="309">
                  <c:v>43776</c:v>
                </c:pt>
                <c:pt idx="310">
                  <c:v>43777</c:v>
                </c:pt>
                <c:pt idx="311">
                  <c:v>43778</c:v>
                </c:pt>
                <c:pt idx="312">
                  <c:v>43779</c:v>
                </c:pt>
                <c:pt idx="313">
                  <c:v>43780</c:v>
                </c:pt>
                <c:pt idx="314">
                  <c:v>43781</c:v>
                </c:pt>
                <c:pt idx="315">
                  <c:v>43782</c:v>
                </c:pt>
                <c:pt idx="316">
                  <c:v>43783</c:v>
                </c:pt>
                <c:pt idx="317">
                  <c:v>43784</c:v>
                </c:pt>
                <c:pt idx="318">
                  <c:v>43785</c:v>
                </c:pt>
                <c:pt idx="319">
                  <c:v>43786</c:v>
                </c:pt>
                <c:pt idx="320">
                  <c:v>43787</c:v>
                </c:pt>
                <c:pt idx="321">
                  <c:v>43788</c:v>
                </c:pt>
                <c:pt idx="322">
                  <c:v>43789</c:v>
                </c:pt>
                <c:pt idx="323">
                  <c:v>43790</c:v>
                </c:pt>
                <c:pt idx="324">
                  <c:v>43791</c:v>
                </c:pt>
                <c:pt idx="325">
                  <c:v>43792</c:v>
                </c:pt>
                <c:pt idx="326">
                  <c:v>43793</c:v>
                </c:pt>
                <c:pt idx="327">
                  <c:v>43794</c:v>
                </c:pt>
                <c:pt idx="328">
                  <c:v>43795</c:v>
                </c:pt>
                <c:pt idx="329">
                  <c:v>43796</c:v>
                </c:pt>
                <c:pt idx="330">
                  <c:v>43797</c:v>
                </c:pt>
                <c:pt idx="331">
                  <c:v>43798</c:v>
                </c:pt>
                <c:pt idx="332">
                  <c:v>43799</c:v>
                </c:pt>
                <c:pt idx="333">
                  <c:v>43800</c:v>
                </c:pt>
                <c:pt idx="334">
                  <c:v>43801</c:v>
                </c:pt>
                <c:pt idx="335">
                  <c:v>43802</c:v>
                </c:pt>
                <c:pt idx="336">
                  <c:v>43803</c:v>
                </c:pt>
                <c:pt idx="337">
                  <c:v>43804</c:v>
                </c:pt>
                <c:pt idx="338">
                  <c:v>43805</c:v>
                </c:pt>
                <c:pt idx="339">
                  <c:v>43806</c:v>
                </c:pt>
                <c:pt idx="340">
                  <c:v>43807</c:v>
                </c:pt>
                <c:pt idx="341">
                  <c:v>43808</c:v>
                </c:pt>
                <c:pt idx="342">
                  <c:v>43809</c:v>
                </c:pt>
                <c:pt idx="343">
                  <c:v>43810</c:v>
                </c:pt>
                <c:pt idx="344">
                  <c:v>43811</c:v>
                </c:pt>
                <c:pt idx="345">
                  <c:v>43812</c:v>
                </c:pt>
                <c:pt idx="346">
                  <c:v>43813</c:v>
                </c:pt>
                <c:pt idx="347">
                  <c:v>43814</c:v>
                </c:pt>
                <c:pt idx="348">
                  <c:v>43815</c:v>
                </c:pt>
                <c:pt idx="349">
                  <c:v>43816</c:v>
                </c:pt>
                <c:pt idx="350">
                  <c:v>43817</c:v>
                </c:pt>
                <c:pt idx="351">
                  <c:v>43818</c:v>
                </c:pt>
                <c:pt idx="352">
                  <c:v>43819</c:v>
                </c:pt>
                <c:pt idx="353">
                  <c:v>43820</c:v>
                </c:pt>
                <c:pt idx="354">
                  <c:v>43821</c:v>
                </c:pt>
                <c:pt idx="355">
                  <c:v>43822</c:v>
                </c:pt>
                <c:pt idx="356">
                  <c:v>43823</c:v>
                </c:pt>
                <c:pt idx="357">
                  <c:v>43824</c:v>
                </c:pt>
                <c:pt idx="358">
                  <c:v>43825</c:v>
                </c:pt>
                <c:pt idx="359">
                  <c:v>43826</c:v>
                </c:pt>
                <c:pt idx="360">
                  <c:v>43827</c:v>
                </c:pt>
                <c:pt idx="361">
                  <c:v>43828</c:v>
                </c:pt>
                <c:pt idx="362">
                  <c:v>43829</c:v>
                </c:pt>
                <c:pt idx="363">
                  <c:v>43830</c:v>
                </c:pt>
              </c:numCache>
            </c:numRef>
          </c:cat>
          <c:val>
            <c:numRef>
              <c:f>'3.1'!$O$7:$O$371</c:f>
              <c:numCache>
                <c:formatCode>0.0</c:formatCode>
                <c:ptCount val="365"/>
                <c:pt idx="0">
                  <c:v>-84733.360059077968</c:v>
                </c:pt>
                <c:pt idx="1">
                  <c:v>-82871.658402785106</c:v>
                </c:pt>
                <c:pt idx="2">
                  <c:v>-84265.020571790272</c:v>
                </c:pt>
                <c:pt idx="3">
                  <c:v>-84036.677919611786</c:v>
                </c:pt>
                <c:pt idx="4">
                  <c:v>-85061.888384850725</c:v>
                </c:pt>
                <c:pt idx="5">
                  <c:v>-83420.679396560823</c:v>
                </c:pt>
                <c:pt idx="6">
                  <c:v>-84394.425572317748</c:v>
                </c:pt>
                <c:pt idx="7">
                  <c:v>-84545.391918978814</c:v>
                </c:pt>
                <c:pt idx="8">
                  <c:v>-85014.958328937646</c:v>
                </c:pt>
                <c:pt idx="9">
                  <c:v>-84945.224179765806</c:v>
                </c:pt>
                <c:pt idx="10">
                  <c:v>-83188.704504694586</c:v>
                </c:pt>
                <c:pt idx="11">
                  <c:v>-83485.263213419137</c:v>
                </c:pt>
                <c:pt idx="12">
                  <c:v>-84600.543306255946</c:v>
                </c:pt>
                <c:pt idx="13">
                  <c:v>-84582.503428631724</c:v>
                </c:pt>
                <c:pt idx="14">
                  <c:v>-83554.906635721069</c:v>
                </c:pt>
                <c:pt idx="15">
                  <c:v>-80434.26205295918</c:v>
                </c:pt>
                <c:pt idx="16">
                  <c:v>-84587.956535499528</c:v>
                </c:pt>
                <c:pt idx="17">
                  <c:v>-82767.713893870648</c:v>
                </c:pt>
                <c:pt idx="18">
                  <c:v>-82275.644055280107</c:v>
                </c:pt>
                <c:pt idx="19">
                  <c:v>-80408.597953370612</c:v>
                </c:pt>
                <c:pt idx="20">
                  <c:v>-81258.066251714321</c:v>
                </c:pt>
                <c:pt idx="21">
                  <c:v>-81427.607342546689</c:v>
                </c:pt>
                <c:pt idx="22">
                  <c:v>-84502.257622112054</c:v>
                </c:pt>
                <c:pt idx="23">
                  <c:v>-83077.750817596796</c:v>
                </c:pt>
                <c:pt idx="24">
                  <c:v>-82965.416183141671</c:v>
                </c:pt>
                <c:pt idx="25">
                  <c:v>-81061.115096529174</c:v>
                </c:pt>
                <c:pt idx="26">
                  <c:v>-81238.090515877208</c:v>
                </c:pt>
                <c:pt idx="27">
                  <c:v>-83255.399303724029</c:v>
                </c:pt>
                <c:pt idx="28">
                  <c:v>-81459.15391918979</c:v>
                </c:pt>
                <c:pt idx="29">
                  <c:v>-84653.369553750395</c:v>
                </c:pt>
                <c:pt idx="30">
                  <c:v>-83976.365650385051</c:v>
                </c:pt>
                <c:pt idx="31">
                  <c:v>-86631.329168818789</c:v>
                </c:pt>
                <c:pt idx="32">
                  <c:v>-81486.556598780575</c:v>
                </c:pt>
                <c:pt idx="33">
                  <c:v>-84342.939775983628</c:v>
                </c:pt>
                <c:pt idx="34">
                  <c:v>-84620.258466082916</c:v>
                </c:pt>
                <c:pt idx="35">
                  <c:v>-86106.815064880269</c:v>
                </c:pt>
                <c:pt idx="36">
                  <c:v>-83428.239265745346</c:v>
                </c:pt>
                <c:pt idx="37">
                  <c:v>-77120.335478426001</c:v>
                </c:pt>
                <c:pt idx="38">
                  <c:v>-83105.786475366607</c:v>
                </c:pt>
                <c:pt idx="39">
                  <c:v>-78728.332102542467</c:v>
                </c:pt>
                <c:pt idx="40">
                  <c:v>-79245.742166895245</c:v>
                </c:pt>
                <c:pt idx="41">
                  <c:v>-84519.222491824024</c:v>
                </c:pt>
                <c:pt idx="42">
                  <c:v>-84080.486338221323</c:v>
                </c:pt>
                <c:pt idx="43">
                  <c:v>-75798.493511973837</c:v>
                </c:pt>
                <c:pt idx="44">
                  <c:v>-69323.509863909712</c:v>
                </c:pt>
                <c:pt idx="45">
                  <c:v>-77127.234038697279</c:v>
                </c:pt>
                <c:pt idx="46">
                  <c:v>-73855.605392581332</c:v>
                </c:pt>
                <c:pt idx="47">
                  <c:v>-70797.977634771596</c:v>
                </c:pt>
                <c:pt idx="48">
                  <c:v>-73159.502057179037</c:v>
                </c:pt>
                <c:pt idx="49">
                  <c:v>-77537.917501846197</c:v>
                </c:pt>
                <c:pt idx="50">
                  <c:v>-75167.595737947049</c:v>
                </c:pt>
                <c:pt idx="51">
                  <c:v>-74307.891962396767</c:v>
                </c:pt>
                <c:pt idx="52">
                  <c:v>-72414.755171517652</c:v>
                </c:pt>
                <c:pt idx="53">
                  <c:v>-72490.33797567201</c:v>
                </c:pt>
                <c:pt idx="54">
                  <c:v>-74125.575469774732</c:v>
                </c:pt>
                <c:pt idx="55">
                  <c:v>-71004.89292119423</c:v>
                </c:pt>
                <c:pt idx="56">
                  <c:v>-73278.221331364082</c:v>
                </c:pt>
                <c:pt idx="57">
                  <c:v>-70587.643334523309</c:v>
                </c:pt>
                <c:pt idx="58">
                  <c:v>-75867.928051482231</c:v>
                </c:pt>
                <c:pt idx="59">
                  <c:v>-77480.112881105597</c:v>
                </c:pt>
                <c:pt idx="60">
                  <c:v>-74240.157189576959</c:v>
                </c:pt>
                <c:pt idx="61">
                  <c:v>-75125.936280198337</c:v>
                </c:pt>
                <c:pt idx="62">
                  <c:v>-77050.160354467764</c:v>
                </c:pt>
                <c:pt idx="63">
                  <c:v>-75187.591518092639</c:v>
                </c:pt>
                <c:pt idx="64">
                  <c:v>-77288.429159194013</c:v>
                </c:pt>
                <c:pt idx="65">
                  <c:v>-75882.359953581603</c:v>
                </c:pt>
                <c:pt idx="66">
                  <c:v>-72070.196223230305</c:v>
                </c:pt>
                <c:pt idx="67">
                  <c:v>-73185.804409747871</c:v>
                </c:pt>
                <c:pt idx="68">
                  <c:v>-77464.73467665365</c:v>
                </c:pt>
                <c:pt idx="69">
                  <c:v>-80049.08851144636</c:v>
                </c:pt>
                <c:pt idx="70">
                  <c:v>-80123.399092731299</c:v>
                </c:pt>
                <c:pt idx="71">
                  <c:v>-86560.327038717165</c:v>
                </c:pt>
                <c:pt idx="72">
                  <c:v>-85126.53866441609</c:v>
                </c:pt>
                <c:pt idx="73">
                  <c:v>-72756.381474839116</c:v>
                </c:pt>
                <c:pt idx="74">
                  <c:v>-73031.590885114463</c:v>
                </c:pt>
                <c:pt idx="75">
                  <c:v>-77011.46956430003</c:v>
                </c:pt>
                <c:pt idx="76">
                  <c:v>-69831.510707880589</c:v>
                </c:pt>
                <c:pt idx="77">
                  <c:v>-72018.180187783524</c:v>
                </c:pt>
                <c:pt idx="78">
                  <c:v>-66402.398987234948</c:v>
                </c:pt>
                <c:pt idx="79">
                  <c:v>-64579.569574849666</c:v>
                </c:pt>
                <c:pt idx="80">
                  <c:v>-68542.271336638893</c:v>
                </c:pt>
                <c:pt idx="81">
                  <c:v>-67973.989872349412</c:v>
                </c:pt>
                <c:pt idx="82">
                  <c:v>-68090.650912543526</c:v>
                </c:pt>
                <c:pt idx="83">
                  <c:v>-65507.760312269231</c:v>
                </c:pt>
                <c:pt idx="84">
                  <c:v>-65068.766747547212</c:v>
                </c:pt>
                <c:pt idx="85">
                  <c:v>-67769.291064458288</c:v>
                </c:pt>
                <c:pt idx="86">
                  <c:v>-66805.995358160159</c:v>
                </c:pt>
                <c:pt idx="87">
                  <c:v>-63140.895664099589</c:v>
                </c:pt>
                <c:pt idx="88">
                  <c:v>-66297.241270176179</c:v>
                </c:pt>
                <c:pt idx="89">
                  <c:v>-78563.619580124476</c:v>
                </c:pt>
                <c:pt idx="90">
                  <c:v>-67838.635932060351</c:v>
                </c:pt>
                <c:pt idx="91">
                  <c:v>-75991.6573478215</c:v>
                </c:pt>
                <c:pt idx="92">
                  <c:v>-75544.093258782581</c:v>
                </c:pt>
                <c:pt idx="93">
                  <c:v>-76915.322291380944</c:v>
                </c:pt>
                <c:pt idx="94">
                  <c:v>-78141.107711783945</c:v>
                </c:pt>
                <c:pt idx="95">
                  <c:v>-64146.970144530016</c:v>
                </c:pt>
                <c:pt idx="96">
                  <c:v>-75724.868657031344</c:v>
                </c:pt>
                <c:pt idx="97">
                  <c:v>-78080.317544044738</c:v>
                </c:pt>
                <c:pt idx="98">
                  <c:v>-82854.105918345827</c:v>
                </c:pt>
                <c:pt idx="99">
                  <c:v>-84992.361008545209</c:v>
                </c:pt>
                <c:pt idx="100">
                  <c:v>-80407.28135879313</c:v>
                </c:pt>
                <c:pt idx="101">
                  <c:v>-83871.271231142528</c:v>
                </c:pt>
                <c:pt idx="102">
                  <c:v>-79996.071315539608</c:v>
                </c:pt>
                <c:pt idx="103">
                  <c:v>-87715.056440552798</c:v>
                </c:pt>
                <c:pt idx="104">
                  <c:v>-80666.964869711999</c:v>
                </c:pt>
                <c:pt idx="105">
                  <c:v>-82682.640573900208</c:v>
                </c:pt>
                <c:pt idx="106">
                  <c:v>-76222.845236839319</c:v>
                </c:pt>
                <c:pt idx="107">
                  <c:v>-73041.625698913398</c:v>
                </c:pt>
                <c:pt idx="108">
                  <c:v>-72113.764110138203</c:v>
                </c:pt>
                <c:pt idx="109">
                  <c:v>-66705.651440025322</c:v>
                </c:pt>
                <c:pt idx="110">
                  <c:v>-69679.877624221961</c:v>
                </c:pt>
                <c:pt idx="111">
                  <c:v>-81874.947779301612</c:v>
                </c:pt>
                <c:pt idx="112">
                  <c:v>-73407.196961704816</c:v>
                </c:pt>
                <c:pt idx="113">
                  <c:v>-75104.063719801663</c:v>
                </c:pt>
                <c:pt idx="114">
                  <c:v>-74475.185146112475</c:v>
                </c:pt>
                <c:pt idx="115">
                  <c:v>-73299.73836902628</c:v>
                </c:pt>
                <c:pt idx="116">
                  <c:v>-72565.004747336221</c:v>
                </c:pt>
                <c:pt idx="117">
                  <c:v>-73700.955797025017</c:v>
                </c:pt>
                <c:pt idx="118">
                  <c:v>-68074.221964342243</c:v>
                </c:pt>
                <c:pt idx="119">
                  <c:v>-79095.986918451308</c:v>
                </c:pt>
                <c:pt idx="120">
                  <c:v>-79363.615360270065</c:v>
                </c:pt>
                <c:pt idx="121">
                  <c:v>-79251.422090937864</c:v>
                </c:pt>
                <c:pt idx="122">
                  <c:v>-78418.571579280528</c:v>
                </c:pt>
                <c:pt idx="123">
                  <c:v>-77402.844181875742</c:v>
                </c:pt>
                <c:pt idx="124">
                  <c:v>-79065.101803987753</c:v>
                </c:pt>
                <c:pt idx="125">
                  <c:v>-68034.565882477051</c:v>
                </c:pt>
                <c:pt idx="126">
                  <c:v>-68989.133874881329</c:v>
                </c:pt>
                <c:pt idx="127">
                  <c:v>-77307.583078383803</c:v>
                </c:pt>
                <c:pt idx="128">
                  <c:v>-77124.925625065938</c:v>
                </c:pt>
                <c:pt idx="129">
                  <c:v>-85478.697119949371</c:v>
                </c:pt>
                <c:pt idx="130">
                  <c:v>-84279.85019516827</c:v>
                </c:pt>
                <c:pt idx="131">
                  <c:v>-84488.723494039456</c:v>
                </c:pt>
                <c:pt idx="132">
                  <c:v>-85039.449308998854</c:v>
                </c:pt>
                <c:pt idx="133">
                  <c:v>-86344.594366494362</c:v>
                </c:pt>
                <c:pt idx="134">
                  <c:v>-84184.178710834472</c:v>
                </c:pt>
                <c:pt idx="135">
                  <c:v>-83956.617786686358</c:v>
                </c:pt>
                <c:pt idx="136">
                  <c:v>-75775.512184829626</c:v>
                </c:pt>
                <c:pt idx="137">
                  <c:v>-73312.374723072047</c:v>
                </c:pt>
                <c:pt idx="138">
                  <c:v>-79611.986496465877</c:v>
                </c:pt>
                <c:pt idx="139">
                  <c:v>-85666.558708724551</c:v>
                </c:pt>
                <c:pt idx="140">
                  <c:v>-81369.395505855049</c:v>
                </c:pt>
                <c:pt idx="141">
                  <c:v>-76519.17290853466</c:v>
                </c:pt>
                <c:pt idx="142">
                  <c:v>-76546.514400253189</c:v>
                </c:pt>
                <c:pt idx="143">
                  <c:v>-79215.937335161943</c:v>
                </c:pt>
                <c:pt idx="144">
                  <c:v>-81985.052220698388</c:v>
                </c:pt>
                <c:pt idx="145">
                  <c:v>-74736.529169743648</c:v>
                </c:pt>
                <c:pt idx="146">
                  <c:v>-78171.487498681308</c:v>
                </c:pt>
                <c:pt idx="147">
                  <c:v>-79005.481590885116</c:v>
                </c:pt>
                <c:pt idx="148">
                  <c:v>-75092.776664205085</c:v>
                </c:pt>
                <c:pt idx="149">
                  <c:v>-76031.474839118062</c:v>
                </c:pt>
                <c:pt idx="150">
                  <c:v>-85229.739423989871</c:v>
                </c:pt>
                <c:pt idx="151">
                  <c:v>-85983.376938495625</c:v>
                </c:pt>
                <c:pt idx="152">
                  <c:v>-88124.396033336845</c:v>
                </c:pt>
                <c:pt idx="153">
                  <c:v>-94801.677392129975</c:v>
                </c:pt>
                <c:pt idx="154">
                  <c:v>-87283.958223441296</c:v>
                </c:pt>
                <c:pt idx="155">
                  <c:v>-74420.464183985649</c:v>
                </c:pt>
                <c:pt idx="156">
                  <c:v>-83152.75767486023</c:v>
                </c:pt>
                <c:pt idx="157">
                  <c:v>-80134.108028273025</c:v>
                </c:pt>
                <c:pt idx="158">
                  <c:v>-83460.910433590034</c:v>
                </c:pt>
                <c:pt idx="159">
                  <c:v>-86616.499630762744</c:v>
                </c:pt>
                <c:pt idx="160">
                  <c:v>-91658.761472729195</c:v>
                </c:pt>
                <c:pt idx="161">
                  <c:v>-90286.025952104654</c:v>
                </c:pt>
                <c:pt idx="162">
                  <c:v>-95377.982909589613</c:v>
                </c:pt>
                <c:pt idx="163">
                  <c:v>-85574.978373246136</c:v>
                </c:pt>
                <c:pt idx="164">
                  <c:v>-96978.830045363444</c:v>
                </c:pt>
                <c:pt idx="165">
                  <c:v>-97552.617364700913</c:v>
                </c:pt>
                <c:pt idx="166">
                  <c:v>-74613.267222280832</c:v>
                </c:pt>
                <c:pt idx="167">
                  <c:v>-76913.496149382845</c:v>
                </c:pt>
                <c:pt idx="168">
                  <c:v>-80403.267222280832</c:v>
                </c:pt>
                <c:pt idx="169">
                  <c:v>-78975.370819706717</c:v>
                </c:pt>
                <c:pt idx="170">
                  <c:v>-75666.196856208466</c:v>
                </c:pt>
                <c:pt idx="171">
                  <c:v>-92715.97320392447</c:v>
                </c:pt>
                <c:pt idx="172">
                  <c:v>-88799.743643844296</c:v>
                </c:pt>
                <c:pt idx="173">
                  <c:v>-69593.615360270065</c:v>
                </c:pt>
                <c:pt idx="174">
                  <c:v>-68364.552167950213</c:v>
                </c:pt>
                <c:pt idx="175">
                  <c:v>-71433.529908218174</c:v>
                </c:pt>
                <c:pt idx="176">
                  <c:v>-70537.087245490024</c:v>
                </c:pt>
                <c:pt idx="177">
                  <c:v>-78090.780673066794</c:v>
                </c:pt>
                <c:pt idx="178">
                  <c:v>-84286.929000949473</c:v>
                </c:pt>
                <c:pt idx="179">
                  <c:v>-82626.137778246644</c:v>
                </c:pt>
                <c:pt idx="180">
                  <c:v>-88660.470513767272</c:v>
                </c:pt>
                <c:pt idx="181">
                  <c:v>-87258.565249498904</c:v>
                </c:pt>
                <c:pt idx="182">
                  <c:v>-86261.265956324511</c:v>
                </c:pt>
                <c:pt idx="183">
                  <c:v>-86057.177972359961</c:v>
                </c:pt>
                <c:pt idx="184">
                  <c:v>-73514.630235256875</c:v>
                </c:pt>
                <c:pt idx="185">
                  <c:v>-69215.216795020577</c:v>
                </c:pt>
                <c:pt idx="186">
                  <c:v>-69090.0843970883</c:v>
                </c:pt>
                <c:pt idx="187">
                  <c:v>-41844.922460175127</c:v>
                </c:pt>
                <c:pt idx="188">
                  <c:v>-42778.225551218478</c:v>
                </c:pt>
                <c:pt idx="189">
                  <c:v>-58879.14758940816</c:v>
                </c:pt>
                <c:pt idx="190">
                  <c:v>-71648.109505222077</c:v>
                </c:pt>
                <c:pt idx="191">
                  <c:v>-79114.800084397095</c:v>
                </c:pt>
                <c:pt idx="192">
                  <c:v>-85881.729085346553</c:v>
                </c:pt>
                <c:pt idx="193">
                  <c:v>-82004.598586348773</c:v>
                </c:pt>
                <c:pt idx="194">
                  <c:v>-82696.323451840901</c:v>
                </c:pt>
                <c:pt idx="195">
                  <c:v>-31369.419770017932</c:v>
                </c:pt>
                <c:pt idx="196">
                  <c:v>-31849.291064458277</c:v>
                </c:pt>
                <c:pt idx="197">
                  <c:v>-28633.74617575694</c:v>
                </c:pt>
                <c:pt idx="198">
                  <c:v>-28569.510496887859</c:v>
                </c:pt>
                <c:pt idx="199">
                  <c:v>-29103.998312058236</c:v>
                </c:pt>
                <c:pt idx="200">
                  <c:v>-25021.945352885326</c:v>
                </c:pt>
                <c:pt idx="201">
                  <c:v>-23057.624221964343</c:v>
                </c:pt>
                <c:pt idx="202">
                  <c:v>-25490.334423462391</c:v>
                </c:pt>
                <c:pt idx="203">
                  <c:v>-20614.388648591623</c:v>
                </c:pt>
                <c:pt idx="204">
                  <c:v>-20603.170165629286</c:v>
                </c:pt>
                <c:pt idx="205">
                  <c:v>-29729.590674121744</c:v>
                </c:pt>
                <c:pt idx="206">
                  <c:v>-68652.566726447942</c:v>
                </c:pt>
                <c:pt idx="207">
                  <c:v>-71225.133452895883</c:v>
                </c:pt>
                <c:pt idx="208">
                  <c:v>-76465.08492457011</c:v>
                </c:pt>
                <c:pt idx="209">
                  <c:v>-83592.307205401419</c:v>
                </c:pt>
                <c:pt idx="210">
                  <c:v>-83302.902204873928</c:v>
                </c:pt>
                <c:pt idx="211">
                  <c:v>-71690.973731406266</c:v>
                </c:pt>
                <c:pt idx="212">
                  <c:v>-92967.089355417251</c:v>
                </c:pt>
                <c:pt idx="213">
                  <c:v>-88336.906846713799</c:v>
                </c:pt>
                <c:pt idx="214">
                  <c:v>-80894.976263318924</c:v>
                </c:pt>
                <c:pt idx="215">
                  <c:v>-77115.567042937007</c:v>
                </c:pt>
                <c:pt idx="216">
                  <c:v>-72468.761472729195</c:v>
                </c:pt>
                <c:pt idx="217">
                  <c:v>-73085.783310475803</c:v>
                </c:pt>
                <c:pt idx="218">
                  <c:v>-76441.590885114463</c:v>
                </c:pt>
                <c:pt idx="219">
                  <c:v>-76908.458698174931</c:v>
                </c:pt>
                <c:pt idx="220">
                  <c:v>-82124.714632345189</c:v>
                </c:pt>
                <c:pt idx="221">
                  <c:v>-82091.159405000537</c:v>
                </c:pt>
                <c:pt idx="222">
                  <c:v>-79569.540035868762</c:v>
                </c:pt>
                <c:pt idx="223">
                  <c:v>-85437.74237788796</c:v>
                </c:pt>
                <c:pt idx="224">
                  <c:v>-90070.594999472523</c:v>
                </c:pt>
                <c:pt idx="225">
                  <c:v>-89980.714210359758</c:v>
                </c:pt>
                <c:pt idx="226">
                  <c:v>-92004.67665365545</c:v>
                </c:pt>
                <c:pt idx="227">
                  <c:v>-91463.712416921611</c:v>
                </c:pt>
                <c:pt idx="228">
                  <c:v>-90441.896824559575</c:v>
                </c:pt>
                <c:pt idx="229">
                  <c:v>-88297.579913492984</c:v>
                </c:pt>
                <c:pt idx="230">
                  <c:v>-88728.81105601856</c:v>
                </c:pt>
                <c:pt idx="231">
                  <c:v>-91397.951260681511</c:v>
                </c:pt>
                <c:pt idx="232">
                  <c:v>-91668.754087983965</c:v>
                </c:pt>
                <c:pt idx="233">
                  <c:v>-83501.490663572098</c:v>
                </c:pt>
                <c:pt idx="234">
                  <c:v>-84039.843865386647</c:v>
                </c:pt>
                <c:pt idx="235">
                  <c:v>-84988.801561346147</c:v>
                </c:pt>
                <c:pt idx="236">
                  <c:v>-88783.8189682456</c:v>
                </c:pt>
                <c:pt idx="237">
                  <c:v>-95058.993564722026</c:v>
                </c:pt>
                <c:pt idx="238">
                  <c:v>-103364.78847979745</c:v>
                </c:pt>
                <c:pt idx="239">
                  <c:v>-103405.85715792805</c:v>
                </c:pt>
                <c:pt idx="240">
                  <c:v>-102229.10750079121</c:v>
                </c:pt>
                <c:pt idx="241">
                  <c:v>-107103.56155712629</c:v>
                </c:pt>
                <c:pt idx="242">
                  <c:v>-102925.34233568941</c:v>
                </c:pt>
                <c:pt idx="243">
                  <c:v>-103212.6954320076</c:v>
                </c:pt>
                <c:pt idx="244">
                  <c:v>-96485.516404684036</c:v>
                </c:pt>
                <c:pt idx="245">
                  <c:v>-99141.955902521368</c:v>
                </c:pt>
                <c:pt idx="246">
                  <c:v>-110283.64384428738</c:v>
                </c:pt>
                <c:pt idx="247">
                  <c:v>-107510.53697647431</c:v>
                </c:pt>
                <c:pt idx="248">
                  <c:v>-93339.475683088938</c:v>
                </c:pt>
                <c:pt idx="249">
                  <c:v>-94256.387804620739</c:v>
                </c:pt>
                <c:pt idx="250">
                  <c:v>-94877.450152969715</c:v>
                </c:pt>
                <c:pt idx="251">
                  <c:v>-94772.812532967611</c:v>
                </c:pt>
                <c:pt idx="252">
                  <c:v>-92460.436754931958</c:v>
                </c:pt>
                <c:pt idx="253">
                  <c:v>-94724.078489292122</c:v>
                </c:pt>
                <c:pt idx="254">
                  <c:v>-92173.61536027008</c:v>
                </c:pt>
                <c:pt idx="255">
                  <c:v>-64686.118788901789</c:v>
                </c:pt>
                <c:pt idx="256">
                  <c:v>-61721.424200865076</c:v>
                </c:pt>
                <c:pt idx="257">
                  <c:v>-63858.223441291273</c:v>
                </c:pt>
                <c:pt idx="258">
                  <c:v>-61597.926996518625</c:v>
                </c:pt>
                <c:pt idx="259">
                  <c:v>-53919.866019622321</c:v>
                </c:pt>
                <c:pt idx="260">
                  <c:v>-53734.278932376837</c:v>
                </c:pt>
                <c:pt idx="261">
                  <c:v>-60477.548264584875</c:v>
                </c:pt>
                <c:pt idx="262">
                  <c:v>-66017.379470408283</c:v>
                </c:pt>
                <c:pt idx="263">
                  <c:v>-66633.351619369132</c:v>
                </c:pt>
                <c:pt idx="264">
                  <c:v>-57272.742905369763</c:v>
                </c:pt>
                <c:pt idx="265">
                  <c:v>-53138.286739107498</c:v>
                </c:pt>
                <c:pt idx="266">
                  <c:v>-62030.170904103805</c:v>
                </c:pt>
                <c:pt idx="267">
                  <c:v>-61127.453317860534</c:v>
                </c:pt>
                <c:pt idx="268">
                  <c:v>-67547.579913492998</c:v>
                </c:pt>
                <c:pt idx="269">
                  <c:v>-64459.949361747022</c:v>
                </c:pt>
                <c:pt idx="270">
                  <c:v>-64571.414706192634</c:v>
                </c:pt>
                <c:pt idx="271">
                  <c:v>-68207.679080071743</c:v>
                </c:pt>
                <c:pt idx="272">
                  <c:v>-56465.1387277139</c:v>
                </c:pt>
                <c:pt idx="273">
                  <c:v>-51579.146534444561</c:v>
                </c:pt>
                <c:pt idx="274">
                  <c:v>-51080.833421246971</c:v>
                </c:pt>
                <c:pt idx="275">
                  <c:v>-53945.224179765799</c:v>
                </c:pt>
                <c:pt idx="276">
                  <c:v>-44668.395400358691</c:v>
                </c:pt>
                <c:pt idx="277">
                  <c:v>-44063.726131448471</c:v>
                </c:pt>
                <c:pt idx="278">
                  <c:v>-56716.209515771712</c:v>
                </c:pt>
                <c:pt idx="279">
                  <c:v>-54455.578647536662</c:v>
                </c:pt>
                <c:pt idx="280">
                  <c:v>-54264.616520730036</c:v>
                </c:pt>
                <c:pt idx="281">
                  <c:v>-50484.084819073745</c:v>
                </c:pt>
                <c:pt idx="282">
                  <c:v>-55863.344234623903</c:v>
                </c:pt>
                <c:pt idx="283">
                  <c:v>-55029.395505855049</c:v>
                </c:pt>
                <c:pt idx="284">
                  <c:v>-57874.048950311211</c:v>
                </c:pt>
                <c:pt idx="285">
                  <c:v>-65393.001371452687</c:v>
                </c:pt>
                <c:pt idx="286">
                  <c:v>-54031.30393501425</c:v>
                </c:pt>
                <c:pt idx="287">
                  <c:v>-53898.555754826455</c:v>
                </c:pt>
                <c:pt idx="288">
                  <c:v>-52919.871294440345</c:v>
                </c:pt>
                <c:pt idx="289">
                  <c:v>-53073.067834159723</c:v>
                </c:pt>
                <c:pt idx="290">
                  <c:v>-60172.317755037446</c:v>
                </c:pt>
                <c:pt idx="291">
                  <c:v>-58507.031332419028</c:v>
                </c:pt>
                <c:pt idx="292">
                  <c:v>-58341.78288849035</c:v>
                </c:pt>
                <c:pt idx="293">
                  <c:v>-56236.785525899359</c:v>
                </c:pt>
                <c:pt idx="294">
                  <c:v>-57021.307099905061</c:v>
                </c:pt>
                <c:pt idx="295">
                  <c:v>-54919.745753771502</c:v>
                </c:pt>
                <c:pt idx="296">
                  <c:v>-61498.736153602702</c:v>
                </c:pt>
                <c:pt idx="297">
                  <c:v>-60888.301508597957</c:v>
                </c:pt>
                <c:pt idx="298">
                  <c:v>-56022.512923304152</c:v>
                </c:pt>
                <c:pt idx="299">
                  <c:v>-63335.847663255627</c:v>
                </c:pt>
                <c:pt idx="300">
                  <c:v>-63448.045152442246</c:v>
                </c:pt>
                <c:pt idx="301">
                  <c:v>-61115.474206139894</c:v>
                </c:pt>
                <c:pt idx="302">
                  <c:v>-55329.768962970775</c:v>
                </c:pt>
                <c:pt idx="303">
                  <c:v>-51262.78510391392</c:v>
                </c:pt>
                <c:pt idx="304">
                  <c:v>-51795.341280725821</c:v>
                </c:pt>
                <c:pt idx="305">
                  <c:v>-48948.891233252449</c:v>
                </c:pt>
                <c:pt idx="306">
                  <c:v>-54548.72876885748</c:v>
                </c:pt>
                <c:pt idx="307">
                  <c:v>-60712.681717480751</c:v>
                </c:pt>
                <c:pt idx="308">
                  <c:v>-61465.447832049795</c:v>
                </c:pt>
                <c:pt idx="309">
                  <c:v>-64407.321447410068</c:v>
                </c:pt>
                <c:pt idx="310">
                  <c:v>-61318.353201814542</c:v>
                </c:pt>
                <c:pt idx="311">
                  <c:v>-61267.259204557449</c:v>
                </c:pt>
                <c:pt idx="312">
                  <c:v>-63594.793754615472</c:v>
                </c:pt>
                <c:pt idx="313">
                  <c:v>-62377.304567992403</c:v>
                </c:pt>
                <c:pt idx="314">
                  <c:v>-59610.405106023842</c:v>
                </c:pt>
                <c:pt idx="315">
                  <c:v>-63315.209410275354</c:v>
                </c:pt>
                <c:pt idx="316">
                  <c:v>-61211.281780778561</c:v>
                </c:pt>
                <c:pt idx="317">
                  <c:v>-63561.841966452164</c:v>
                </c:pt>
                <c:pt idx="318">
                  <c:v>-62180.174068994616</c:v>
                </c:pt>
                <c:pt idx="319">
                  <c:v>-62723.609030488449</c:v>
                </c:pt>
                <c:pt idx="320">
                  <c:v>-60921.792383162785</c:v>
                </c:pt>
                <c:pt idx="321">
                  <c:v>-57750.158244540566</c:v>
                </c:pt>
                <c:pt idx="322">
                  <c:v>-58609.507331997047</c:v>
                </c:pt>
                <c:pt idx="323">
                  <c:v>-67230.936807680133</c:v>
                </c:pt>
                <c:pt idx="324">
                  <c:v>-67211.129866019619</c:v>
                </c:pt>
                <c:pt idx="325">
                  <c:v>-66395.092309315325</c:v>
                </c:pt>
                <c:pt idx="326">
                  <c:v>-66535.018461863074</c:v>
                </c:pt>
                <c:pt idx="327">
                  <c:v>-67315.856102964448</c:v>
                </c:pt>
                <c:pt idx="328">
                  <c:v>-67253.635404578556</c:v>
                </c:pt>
                <c:pt idx="329">
                  <c:v>-63184.66926891022</c:v>
                </c:pt>
                <c:pt idx="330">
                  <c:v>-66370.014769490444</c:v>
                </c:pt>
                <c:pt idx="331">
                  <c:v>-62213.102647958651</c:v>
                </c:pt>
                <c:pt idx="332">
                  <c:v>-58651.505433062564</c:v>
                </c:pt>
                <c:pt idx="333">
                  <c:v>-61802.000210992723</c:v>
                </c:pt>
                <c:pt idx="334">
                  <c:v>-59824.556387804631</c:v>
                </c:pt>
                <c:pt idx="335">
                  <c:v>-62263.932904314803</c:v>
                </c:pt>
                <c:pt idx="336">
                  <c:v>-61188.524105918346</c:v>
                </c:pt>
                <c:pt idx="337">
                  <c:v>-67209.204557442776</c:v>
                </c:pt>
                <c:pt idx="338">
                  <c:v>-63166.390969511551</c:v>
                </c:pt>
                <c:pt idx="339">
                  <c:v>-64099.368076801351</c:v>
                </c:pt>
                <c:pt idx="340">
                  <c:v>-61338.0905158772</c:v>
                </c:pt>
                <c:pt idx="341">
                  <c:v>-64395.283257727606</c:v>
                </c:pt>
                <c:pt idx="342">
                  <c:v>-63605.309631817705</c:v>
                </c:pt>
                <c:pt idx="343">
                  <c:v>-66010.197278193911</c:v>
                </c:pt>
                <c:pt idx="344">
                  <c:v>-64491.334528958752</c:v>
                </c:pt>
                <c:pt idx="345">
                  <c:v>-65034.14811688997</c:v>
                </c:pt>
                <c:pt idx="346">
                  <c:v>-65104.387593628024</c:v>
                </c:pt>
                <c:pt idx="347">
                  <c:v>-69765.111298660195</c:v>
                </c:pt>
                <c:pt idx="348">
                  <c:v>-69399.012554066881</c:v>
                </c:pt>
                <c:pt idx="349">
                  <c:v>-69236.488026163104</c:v>
                </c:pt>
                <c:pt idx="350">
                  <c:v>-60139.247810950525</c:v>
                </c:pt>
                <c:pt idx="351">
                  <c:v>-59893.095263213421</c:v>
                </c:pt>
                <c:pt idx="352">
                  <c:v>-60698.659141259624</c:v>
                </c:pt>
                <c:pt idx="353">
                  <c:v>-60814.906635721076</c:v>
                </c:pt>
                <c:pt idx="354">
                  <c:v>-60624.84966768646</c:v>
                </c:pt>
                <c:pt idx="355">
                  <c:v>-60724.571157295068</c:v>
                </c:pt>
                <c:pt idx="356">
                  <c:v>-63065.900411435803</c:v>
                </c:pt>
                <c:pt idx="357">
                  <c:v>-61174.528958750925</c:v>
                </c:pt>
                <c:pt idx="358">
                  <c:v>-61308.730878784685</c:v>
                </c:pt>
                <c:pt idx="359">
                  <c:v>-63129.258360586558</c:v>
                </c:pt>
                <c:pt idx="360">
                  <c:v>-60667.330942082495</c:v>
                </c:pt>
                <c:pt idx="361">
                  <c:v>-61693.569996835111</c:v>
                </c:pt>
                <c:pt idx="362">
                  <c:v>-60854.481485388758</c:v>
                </c:pt>
                <c:pt idx="363">
                  <c:v>-60259.012554066881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A9E-426E-A580-456E836D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9461120"/>
        <c:axId val="179483392"/>
      </c:barChart>
      <c:dateAx>
        <c:axId val="179461120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79483392"/>
        <c:crosses val="autoZero"/>
        <c:auto val="1"/>
        <c:lblOffset val="100"/>
        <c:baseTimeUnit val="days"/>
        <c:majorUnit val="1"/>
        <c:majorTimeUnit val="months"/>
      </c:dateAx>
      <c:valAx>
        <c:axId val="1794833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79461120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69087792597358E-2"/>
          <c:y val="1.9251908167055382E-2"/>
          <c:w val="0.78955187744389099"/>
          <c:h val="0.77067780503066785"/>
        </c:manualLayout>
      </c:layout>
      <c:doughnutChart>
        <c:varyColors val="1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676-4BD2-9C8D-72DB2F034BE5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676-4BD2-9C8D-72DB2F034BE5}"/>
              </c:ext>
            </c:extLst>
          </c:dPt>
          <c:dPt>
            <c:idx val="2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676-4BD2-9C8D-72DB2F034BE5}"/>
              </c:ext>
            </c:extLst>
          </c:dPt>
          <c:dLbls>
            <c:dLbl>
              <c:idx val="0"/>
              <c:layout>
                <c:manualLayout>
                  <c:x val="3.4694520327816114E-2"/>
                  <c:y val="9.309529625527425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76-4BD2-9C8D-72DB2F034BE5}"/>
                </c:ext>
              </c:extLst>
            </c:dLbl>
            <c:dLbl>
              <c:idx val="1"/>
              <c:layout>
                <c:manualLayout>
                  <c:x val="-3.3767207670470762E-3"/>
                  <c:y val="3.59799496063202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6-4BD2-9C8D-72DB2F034BE5}"/>
                </c:ext>
              </c:extLst>
            </c:dLbl>
            <c:dLbl>
              <c:idx val="2"/>
              <c:layout>
                <c:manualLayout>
                  <c:x val="1.824629064224065E-3"/>
                  <c:y val="2.12479128115724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76-4BD2-9C8D-72DB2F034B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+mn-lt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'4.1'!$B$21:$B$23</c:f>
              <c:strCache>
                <c:ptCount val="3"/>
                <c:pt idx="0">
                  <c:v>innogy GS</c:v>
                </c:pt>
                <c:pt idx="1">
                  <c:v>MND GS</c:v>
                </c:pt>
                <c:pt idx="2">
                  <c:v>Moravia GS</c:v>
                </c:pt>
              </c:strCache>
            </c:strRef>
          </c:cat>
          <c:val>
            <c:numRef>
              <c:f>'4.1'!$C$21:$C$23</c:f>
              <c:numCache>
                <c:formatCode>#,##0.0</c:formatCode>
                <c:ptCount val="3"/>
                <c:pt idx="0">
                  <c:v>2736.4703749324913</c:v>
                </c:pt>
                <c:pt idx="1">
                  <c:v>317.55877700000002</c:v>
                </c:pt>
                <c:pt idx="2">
                  <c:v>303.93581900000004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676-4BD2-9C8D-72DB2F034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1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6867114229946"/>
          <c:y val="1.6658356109476778E-2"/>
          <c:w val="0.97586938323357064"/>
          <c:h val="0.7977036077740359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CC-412B-BA86-05A979D4F627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CC-412B-BA86-05A979D4F627}"/>
              </c:ext>
            </c:extLst>
          </c:dPt>
          <c:dPt>
            <c:idx val="2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CC-412B-BA86-05A979D4F627}"/>
              </c:ext>
            </c:extLst>
          </c:dPt>
          <c:dLbls>
            <c:dLbl>
              <c:idx val="0"/>
              <c:layout>
                <c:manualLayout>
                  <c:x val="1.8885405662434848E-3"/>
                  <c:y val="1.40495512081753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C-412B-BA86-05A979D4F627}"/>
                </c:ext>
              </c:extLst>
            </c:dLbl>
            <c:dLbl>
              <c:idx val="1"/>
              <c:layout>
                <c:manualLayout>
                  <c:x val="-1.9800467498554968E-3"/>
                  <c:y val="7.979852695957516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C-412B-BA86-05A979D4F627}"/>
                </c:ext>
              </c:extLst>
            </c:dLbl>
            <c:dLbl>
              <c:idx val="2"/>
              <c:layout>
                <c:manualLayout>
                  <c:x val="6.137858967728547E-3"/>
                  <c:y val="1.17094084346865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C-412B-BA86-05A979D4F6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+mn-lt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'4.1'!$L$21:$L$23</c:f>
              <c:strCache>
                <c:ptCount val="3"/>
                <c:pt idx="0">
                  <c:v>innogy GS</c:v>
                </c:pt>
                <c:pt idx="1">
                  <c:v>MND GS</c:v>
                </c:pt>
                <c:pt idx="2">
                  <c:v>Moravia GS</c:v>
                </c:pt>
              </c:strCache>
            </c:strRef>
          </c:cat>
          <c:val>
            <c:numRef>
              <c:f>'4.1'!$M$21:$M$23</c:f>
              <c:numCache>
                <c:formatCode>0.00</c:formatCode>
                <c:ptCount val="3"/>
                <c:pt idx="0">
                  <c:v>33.269619999999996</c:v>
                </c:pt>
                <c:pt idx="1">
                  <c:v>5.7081</c:v>
                </c:pt>
                <c:pt idx="2">
                  <c:v>3.6127800000000003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ECC-412B-BA86-05A979D4F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75715589199419"/>
          <c:y val="2.4804922784001298E-2"/>
          <c:w val="0.80207901050995234"/>
          <c:h val="0.72733377077865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'4.2'!$K$19</c:f>
              <c:strCache>
                <c:ptCount val="1"/>
                <c:pt idx="0">
                  <c:v>Nejvyšší dosažený stav provozních zásob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numRef>
              <c:f>'4.2'!$J$20:$J$29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'4.2'!$K$20:$K$29</c:f>
              <c:numCache>
                <c:formatCode>#,##0.0</c:formatCode>
                <c:ptCount val="10"/>
                <c:pt idx="0">
                  <c:v>2485.7011722999996</c:v>
                </c:pt>
                <c:pt idx="1">
                  <c:v>2603.4657553523152</c:v>
                </c:pt>
                <c:pt idx="2">
                  <c:v>2846.921496629066</c:v>
                </c:pt>
                <c:pt idx="3">
                  <c:v>2735.5117726524104</c:v>
                </c:pt>
                <c:pt idx="4">
                  <c:v>2956.515307842169</c:v>
                </c:pt>
                <c:pt idx="5">
                  <c:v>2757.4041568421703</c:v>
                </c:pt>
                <c:pt idx="6">
                  <c:v>3062.2431608421693</c:v>
                </c:pt>
                <c:pt idx="7">
                  <c:v>3069.3719999999998</c:v>
                </c:pt>
                <c:pt idx="8">
                  <c:v>2924.8233479324908</c:v>
                </c:pt>
                <c:pt idx="9">
                  <c:v>3357.9649709324913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94-4D69-9AD2-33B7C0DD9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83010816"/>
        <c:axId val="183012352"/>
      </c:barChart>
      <c:catAx>
        <c:axId val="18301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83012352"/>
        <c:crossesAt val="0"/>
        <c:auto val="1"/>
        <c:lblAlgn val="ctr"/>
        <c:lblOffset val="100"/>
        <c:noMultiLvlLbl val="0"/>
      </c:catAx>
      <c:valAx>
        <c:axId val="183012352"/>
        <c:scaling>
          <c:orientation val="minMax"/>
          <c:max val="36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4.2413420751419552E-2"/>
              <c:y val="0.3238209524435750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83010816"/>
        <c:crosses val="autoZero"/>
        <c:crossBetween val="between"/>
        <c:majorUnit val="300"/>
      </c:valAx>
    </c:plotArea>
    <c:legend>
      <c:legendPos val="b"/>
      <c:layout>
        <c:manualLayout>
          <c:xMode val="edge"/>
          <c:yMode val="edge"/>
          <c:x val="0.3283701125342165"/>
          <c:y val="0.9029195829687956"/>
          <c:w val="0.4462640667770606"/>
          <c:h val="6.930263925342665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2935183949464"/>
          <c:y val="2.2360407003919031E-2"/>
          <c:w val="0.7894320851814921"/>
          <c:h val="0.714911012835724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'4.2'!$D$19</c:f>
              <c:strCache>
                <c:ptCount val="1"/>
                <c:pt idx="0">
                  <c:v>ze ZP</c:v>
                </c:pt>
              </c:strCache>
            </c:strRef>
          </c:tx>
          <c:invertIfNegative val="0"/>
          <c:cat>
            <c:numRef>
              <c:f>'4.2'!$B$20:$B$29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'4.2'!$D$20:$D$29</c:f>
              <c:numCache>
                <c:formatCode>0.0</c:formatCode>
                <c:ptCount val="10"/>
                <c:pt idx="0">
                  <c:v>2255.3069999999998</c:v>
                </c:pt>
                <c:pt idx="1">
                  <c:v>877.50692586541788</c:v>
                </c:pt>
                <c:pt idx="2">
                  <c:v>2247.0893000000001</c:v>
                </c:pt>
                <c:pt idx="3">
                  <c:v>2231.3488715094973</c:v>
                </c:pt>
                <c:pt idx="4">
                  <c:v>2146.4485759999998</c:v>
                </c:pt>
                <c:pt idx="5">
                  <c:v>2803.3251730000006</c:v>
                </c:pt>
                <c:pt idx="6">
                  <c:v>2792.4169440000001</c:v>
                </c:pt>
                <c:pt idx="7">
                  <c:v>2383.3666699999999</c:v>
                </c:pt>
                <c:pt idx="8">
                  <c:v>2942.1872790000002</c:v>
                </c:pt>
                <c:pt idx="9">
                  <c:v>1271.1721849999999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1C-4D89-9B3F-7B7B77BCD2C7}"/>
            </c:ext>
          </c:extLst>
        </c:ser>
        <c:ser>
          <c:idx val="2"/>
          <c:order val="2"/>
          <c:tx>
            <c:strRef>
              <c:f>'4.2'!$E$19</c:f>
              <c:strCache>
                <c:ptCount val="1"/>
                <c:pt idx="0">
                  <c:v>do ZP</c:v>
                </c:pt>
              </c:strCache>
            </c:strRef>
          </c:tx>
          <c:invertIfNegative val="0"/>
          <c:cat>
            <c:numRef>
              <c:f>'4.2'!$B$20:$B$29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'4.2'!$E$20:$E$29</c:f>
              <c:numCache>
                <c:formatCode>0.0</c:formatCode>
                <c:ptCount val="10"/>
                <c:pt idx="0">
                  <c:v>-1529.1000000000001</c:v>
                </c:pt>
                <c:pt idx="1">
                  <c:v>-1818.8269760898611</c:v>
                </c:pt>
                <c:pt idx="2">
                  <c:v>-1543.2272</c:v>
                </c:pt>
                <c:pt idx="3">
                  <c:v>-2477.4173922577916</c:v>
                </c:pt>
                <c:pt idx="4">
                  <c:v>-2130.9156170000001</c:v>
                </c:pt>
                <c:pt idx="5">
                  <c:v>-2656.378365</c:v>
                </c:pt>
                <c:pt idx="6">
                  <c:v>-2648.8300529999997</c:v>
                </c:pt>
                <c:pt idx="7">
                  <c:v>-2808.5585060000003</c:v>
                </c:pt>
                <c:pt idx="8">
                  <c:v>-2916.687054</c:v>
                </c:pt>
                <c:pt idx="9">
                  <c:v>-2353.5037307686007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1C-4D89-9B3F-7B7B77BCD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94263296"/>
        <c:axId val="194277376"/>
      </c:barChart>
      <c:lineChart>
        <c:grouping val="standard"/>
        <c:varyColors val="0"/>
        <c:ser>
          <c:idx val="0"/>
          <c:order val="0"/>
          <c:tx>
            <c:strRef>
              <c:f>'4.2'!$C$19</c:f>
              <c:strCache>
                <c:ptCount val="1"/>
                <c:pt idx="0">
                  <c:v>saldo 
ze/do ZP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'4.2'!$B$20:$B$29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'4.2'!$C$20:$C$29</c:f>
              <c:numCache>
                <c:formatCode>0.0</c:formatCode>
                <c:ptCount val="10"/>
                <c:pt idx="0">
                  <c:v>726.20699999999965</c:v>
                </c:pt>
                <c:pt idx="1">
                  <c:v>-941.32005022444321</c:v>
                </c:pt>
                <c:pt idx="2">
                  <c:v>703.86210000000005</c:v>
                </c:pt>
                <c:pt idx="3">
                  <c:v>-246.0685207482943</c:v>
                </c:pt>
                <c:pt idx="4">
                  <c:v>15.532958999999664</c:v>
                </c:pt>
                <c:pt idx="5">
                  <c:v>146.9468080000006</c:v>
                </c:pt>
                <c:pt idx="6">
                  <c:v>143.58689100000038</c:v>
                </c:pt>
                <c:pt idx="7">
                  <c:v>-425.19183600000042</c:v>
                </c:pt>
                <c:pt idx="8">
                  <c:v>25.500225000000228</c:v>
                </c:pt>
                <c:pt idx="9">
                  <c:v>-1082.3315457686008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1C-4D89-9B3F-7B7B77BCD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263296"/>
        <c:axId val="194277376"/>
      </c:lineChart>
      <c:catAx>
        <c:axId val="1942632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94277376"/>
        <c:crossesAt val="-40000"/>
        <c:auto val="1"/>
        <c:lblAlgn val="ctr"/>
        <c:lblOffset val="100"/>
        <c:noMultiLvlLbl val="0"/>
      </c:catAx>
      <c:valAx>
        <c:axId val="194277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4263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56305243936425"/>
          <c:y val="2.4804922784001298E-2"/>
          <c:w val="0.85397573322352138"/>
          <c:h val="0.580822308520846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'5.1'!$D$45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'5.1'!$C$46:$C$52</c:f>
              <c:strCache>
                <c:ptCount val="7"/>
                <c:pt idx="0">
                  <c:v>zemní plyn</c:v>
                </c:pt>
                <c:pt idx="1">
                  <c:v>koksárenský plyn</c:v>
                </c:pt>
                <c:pt idx="2">
                  <c:v>degazační plyn</c:v>
                </c:pt>
                <c:pt idx="3">
                  <c:v>generátorový plyn</c:v>
                </c:pt>
                <c:pt idx="4">
                  <c:v>skládkový plyn</c:v>
                </c:pt>
                <c:pt idx="5">
                  <c:v>biometan</c:v>
                </c:pt>
                <c:pt idx="6">
                  <c:v>propan, butan a jejich směsi</c:v>
                </c:pt>
              </c:strCache>
            </c:strRef>
          </c:cat>
          <c:val>
            <c:numRef>
              <c:f>'5.1'!$D$46:$D$52</c:f>
              <c:numCache>
                <c:formatCode>General</c:formatCode>
                <c:ptCount val="7"/>
                <c:pt idx="0">
                  <c:v>130758.10400000002</c:v>
                </c:pt>
                <c:pt idx="1">
                  <c:v>667160.28799999994</c:v>
                </c:pt>
                <c:pt idx="2">
                  <c:v>78231.986000000004</c:v>
                </c:pt>
                <c:pt idx="3">
                  <c:v>1343534.6769999999</c:v>
                </c:pt>
                <c:pt idx="4">
                  <c:v>4806.67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44-4433-9C13-1DC3DD4CB4D9}"/>
            </c:ext>
          </c:extLst>
        </c:ser>
        <c:ser>
          <c:idx val="1"/>
          <c:order val="1"/>
          <c:tx>
            <c:strRef>
              <c:f>'5.1'!$E$45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'5.1'!$C$46:$C$52</c:f>
              <c:strCache>
                <c:ptCount val="7"/>
                <c:pt idx="0">
                  <c:v>zemní plyn</c:v>
                </c:pt>
                <c:pt idx="1">
                  <c:v>koksárenský plyn</c:v>
                </c:pt>
                <c:pt idx="2">
                  <c:v>degazační plyn</c:v>
                </c:pt>
                <c:pt idx="3">
                  <c:v>generátorový plyn</c:v>
                </c:pt>
                <c:pt idx="4">
                  <c:v>skládkový plyn</c:v>
                </c:pt>
                <c:pt idx="5">
                  <c:v>biometan</c:v>
                </c:pt>
                <c:pt idx="6">
                  <c:v>propan, butan a jejich směsi</c:v>
                </c:pt>
              </c:strCache>
            </c:strRef>
          </c:cat>
          <c:val>
            <c:numRef>
              <c:f>'5.1'!$E$46:$E$52</c:f>
              <c:numCache>
                <c:formatCode>General</c:formatCode>
                <c:ptCount val="7"/>
                <c:pt idx="0">
                  <c:v>137113.52799999999</c:v>
                </c:pt>
                <c:pt idx="1">
                  <c:v>827275.28999999992</c:v>
                </c:pt>
                <c:pt idx="2">
                  <c:v>80624.535000000018</c:v>
                </c:pt>
                <c:pt idx="3">
                  <c:v>1419946.888</c:v>
                </c:pt>
                <c:pt idx="4">
                  <c:v>5678.125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44-4433-9C13-1DC3DD4CB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83142656"/>
        <c:axId val="183148544"/>
      </c:barChart>
      <c:catAx>
        <c:axId val="18314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83148544"/>
        <c:crosses val="autoZero"/>
        <c:auto val="1"/>
        <c:lblAlgn val="ctr"/>
        <c:lblOffset val="100"/>
        <c:noMultiLvlLbl val="0"/>
      </c:catAx>
      <c:valAx>
        <c:axId val="183148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3142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24467774861475"/>
          <c:y val="2.4804922784001298E-2"/>
          <c:w val="0.8082211723534557"/>
          <c:h val="0.78288934170008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strRef>
              <c:f>'5.2'!$C$22:$C$33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'5.2'!$D$22:$D$33</c:f>
              <c:numCache>
                <c:formatCode>0.0</c:formatCode>
                <c:ptCount val="12"/>
                <c:pt idx="0">
                  <c:v>11.697421000000002</c:v>
                </c:pt>
                <c:pt idx="1">
                  <c:v>10.271711000000002</c:v>
                </c:pt>
                <c:pt idx="2">
                  <c:v>11.605144999999998</c:v>
                </c:pt>
                <c:pt idx="3">
                  <c:v>10.549559</c:v>
                </c:pt>
                <c:pt idx="4">
                  <c:v>10.664886999999997</c:v>
                </c:pt>
                <c:pt idx="5">
                  <c:v>10.752150999999998</c:v>
                </c:pt>
                <c:pt idx="6">
                  <c:v>10.738561999999998</c:v>
                </c:pt>
                <c:pt idx="7">
                  <c:v>10.986037999999999</c:v>
                </c:pt>
                <c:pt idx="8">
                  <c:v>10.462438000000001</c:v>
                </c:pt>
                <c:pt idx="9">
                  <c:v>10.491746000000001</c:v>
                </c:pt>
                <c:pt idx="10">
                  <c:v>10.213415999999999</c:v>
                </c:pt>
                <c:pt idx="11">
                  <c:v>12.32503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5C-482D-87E2-C621ACEA1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83194752"/>
        <c:axId val="183196288"/>
      </c:barChart>
      <c:catAx>
        <c:axId val="183194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83196288"/>
        <c:crosses val="autoZero"/>
        <c:auto val="1"/>
        <c:lblAlgn val="ctr"/>
        <c:lblOffset val="100"/>
        <c:noMultiLvlLbl val="0"/>
      </c:catAx>
      <c:valAx>
        <c:axId val="18319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83194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1875182268883"/>
          <c:y val="2.4804922784001298E-2"/>
          <c:w val="0.86451746864975199"/>
          <c:h val="0.78288934170008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'5.2'!$H$21</c:f>
              <c:strCache>
                <c:ptCount val="1"/>
                <c:pt idx="0">
                  <c:v>Celková výroba plynu 
včetně ztrát a vlastní spotřeby plynu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'5.2'!$G$22:$G$31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'5.2'!$H$22:$H$31</c:f>
              <c:numCache>
                <c:formatCode>#,##0.0</c:formatCode>
                <c:ptCount val="10"/>
                <c:pt idx="0">
                  <c:v>155.82</c:v>
                </c:pt>
                <c:pt idx="1">
                  <c:v>145.66999999999999</c:v>
                </c:pt>
                <c:pt idx="2">
                  <c:v>167.21199999999999</c:v>
                </c:pt>
                <c:pt idx="3">
                  <c:v>163.43700000000001</c:v>
                </c:pt>
                <c:pt idx="4">
                  <c:v>168.00440900000001</c:v>
                </c:pt>
                <c:pt idx="5">
                  <c:v>158.42110200000002</c:v>
                </c:pt>
                <c:pt idx="6">
                  <c:v>135.920783</c:v>
                </c:pt>
                <c:pt idx="7">
                  <c:v>146.24423799999997</c:v>
                </c:pt>
                <c:pt idx="8">
                  <c:v>137.11352800000003</c:v>
                </c:pt>
                <c:pt idx="9">
                  <c:v>130.758104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1-49C5-8C0E-8FE3294CC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83220864"/>
        <c:axId val="183222656"/>
      </c:barChart>
      <c:catAx>
        <c:axId val="18322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183222656"/>
        <c:crosses val="autoZero"/>
        <c:auto val="1"/>
        <c:lblAlgn val="ctr"/>
        <c:lblOffset val="100"/>
        <c:noMultiLvlLbl val="0"/>
      </c:catAx>
      <c:valAx>
        <c:axId val="183222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32208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Meziroční porovnání měsíčních skutečných spotřeb plynu</a:t>
            </a:r>
          </a:p>
        </c:rich>
      </c:tx>
      <c:layout>
        <c:manualLayout>
          <c:xMode val="edge"/>
          <c:yMode val="edge"/>
          <c:x val="0.23085634423784859"/>
          <c:y val="1.8934222885412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525970916453"/>
          <c:y val="9.9178743961352664E-2"/>
          <c:w val="0.84827117164626953"/>
          <c:h val="0.65303381194997689"/>
        </c:manualLayout>
      </c:layout>
      <c:lineChart>
        <c:grouping val="standard"/>
        <c:varyColors val="0"/>
        <c:ser>
          <c:idx val="1"/>
          <c:order val="0"/>
          <c:tx>
            <c:strRef>
              <c:f>'6.1'!$O$8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strRef>
              <c:f>'6.1'!$M$9:$M$20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'6.1'!$O$9:$O$20</c:f>
              <c:numCache>
                <c:formatCode>#,##0.0</c:formatCode>
                <c:ptCount val="12"/>
                <c:pt idx="0">
                  <c:v>1083.5038862714575</c:v>
                </c:pt>
                <c:pt idx="1">
                  <c:v>1157.3339622096141</c:v>
                </c:pt>
                <c:pt idx="2">
                  <c:v>1097.0917725142051</c:v>
                </c:pt>
                <c:pt idx="3">
                  <c:v>463.92888595019849</c:v>
                </c:pt>
                <c:pt idx="4">
                  <c:v>347.44712464426073</c:v>
                </c:pt>
                <c:pt idx="5">
                  <c:v>324.34917429844592</c:v>
                </c:pt>
                <c:pt idx="6">
                  <c:v>333.65492477970258</c:v>
                </c:pt>
                <c:pt idx="7">
                  <c:v>343.1163951297184</c:v>
                </c:pt>
                <c:pt idx="8">
                  <c:v>378.70004958691163</c:v>
                </c:pt>
                <c:pt idx="9">
                  <c:v>644.61475055770859</c:v>
                </c:pt>
                <c:pt idx="10">
                  <c:v>914.13153929762188</c:v>
                </c:pt>
                <c:pt idx="11">
                  <c:v>1094.8836617484235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F4-49CC-9AB5-7A38A25140F6}"/>
            </c:ext>
          </c:extLst>
        </c:ser>
        <c:ser>
          <c:idx val="0"/>
          <c:order val="1"/>
          <c:tx>
            <c:strRef>
              <c:f>'6.1'!$N$8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'6.1'!$M$9:$M$20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'6.1'!$N$9:$N$20</c:f>
              <c:numCache>
                <c:formatCode>#,##0.0</c:formatCode>
                <c:ptCount val="12"/>
                <c:pt idx="0">
                  <c:v>1283.8187262119516</c:v>
                </c:pt>
                <c:pt idx="1">
                  <c:v>1003.4430091398486</c:v>
                </c:pt>
                <c:pt idx="2">
                  <c:v>844.29823052045367</c:v>
                </c:pt>
                <c:pt idx="3">
                  <c:v>601.12565652337571</c:v>
                </c:pt>
                <c:pt idx="4">
                  <c:v>557.35366615377075</c:v>
                </c:pt>
                <c:pt idx="5">
                  <c:v>377.60071616259239</c:v>
                </c:pt>
                <c:pt idx="6">
                  <c:v>392.03777924244764</c:v>
                </c:pt>
                <c:pt idx="7">
                  <c:v>381.35807461038513</c:v>
                </c:pt>
                <c:pt idx="8">
                  <c:v>473.1082504554509</c:v>
                </c:pt>
                <c:pt idx="9">
                  <c:v>711.89402663759711</c:v>
                </c:pt>
                <c:pt idx="10">
                  <c:v>898.39791921779192</c:v>
                </c:pt>
                <c:pt idx="11">
                  <c:v>1040.1934187335237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F4-49CC-9AB5-7A38A2514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482816"/>
        <c:axId val="204488704"/>
      </c:lineChart>
      <c:catAx>
        <c:axId val="2044828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04488704"/>
        <c:crosses val="autoZero"/>
        <c:auto val="1"/>
        <c:lblAlgn val="ctr"/>
        <c:lblOffset val="100"/>
        <c:noMultiLvlLbl val="0"/>
      </c:catAx>
      <c:valAx>
        <c:axId val="204488704"/>
        <c:scaling>
          <c:orientation val="minMax"/>
          <c:max val="15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mil .m</a:t>
                </a:r>
                <a:r>
                  <a:rPr lang="cs-CZ" b="0" baseline="30000"/>
                  <a:t>3</a:t>
                </a:r>
                <a:endParaRPr lang="en-US" b="0" baseline="30000"/>
              </a:p>
            </c:rich>
          </c:tx>
          <c:layout>
            <c:manualLayout>
              <c:xMode val="edge"/>
              <c:yMode val="edge"/>
              <c:x val="9.3726852272796157E-3"/>
              <c:y val="0.3977168418150066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482816"/>
        <c:crosses val="autoZero"/>
        <c:crossBetween val="midCat"/>
        <c:majorUnit val="150"/>
      </c:valAx>
    </c:plotArea>
    <c:legend>
      <c:legendPos val="b"/>
      <c:layout>
        <c:manualLayout>
          <c:xMode val="edge"/>
          <c:yMode val="edge"/>
          <c:x val="0.39568200729377306"/>
          <c:y val="0.94328920959183504"/>
          <c:w val="0.28526558891454967"/>
          <c:h val="5.155100748593196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Změna objemu skutečné spotřeby plynu roku 2019 od roku</a:t>
            </a:r>
            <a:r>
              <a:rPr lang="en-US" sz="800" b="0"/>
              <a:t> 201</a:t>
            </a:r>
            <a:r>
              <a:rPr lang="cs-CZ" sz="800" b="0"/>
              <a:t>8</a:t>
            </a:r>
          </a:p>
        </c:rich>
      </c:tx>
      <c:layout>
        <c:manualLayout>
          <c:xMode val="edge"/>
          <c:yMode val="edge"/>
          <c:x val="0.20060936272107283"/>
          <c:y val="3.678691138422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92840139168651"/>
          <c:y val="0.11082350514046006"/>
          <c:w val="0.86364621864127433"/>
          <c:h val="0.69961428734451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'6.1'!$P$8</c:f>
              <c:strCache>
                <c:ptCount val="1"/>
                <c:pt idx="0">
                  <c:v>Rozdíl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A2F-4DB1-A70A-160D18227FDB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A2F-4DB1-A70A-160D18227FDB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A2F-4DB1-A70A-160D18227FDB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A2F-4DB1-A70A-160D18227FDB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7A2F-4DB1-A70A-160D18227FDB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7A2F-4DB1-A70A-160D18227FDB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7A2F-4DB1-A70A-160D18227FDB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7A2F-4DB1-A70A-160D18227FDB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7A2F-4DB1-A70A-160D18227FDB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7A2F-4DB1-A70A-160D18227FDB}"/>
              </c:ext>
            </c:extLst>
          </c:dPt>
          <c:dLbls>
            <c:spPr>
              <a:solidFill>
                <a:schemeClr val="bg1"/>
              </a:solidFill>
            </c:spPr>
            <c:txPr>
              <a:bodyPr rot="-5400000" vert="horz"/>
              <a:lstStyle/>
              <a:p>
                <a:pPr>
                  <a:defRPr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'6.1'!$M$9:$M$20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'6.1'!$P$9:$P$20</c:f>
              <c:numCache>
                <c:formatCode>#,##0.0</c:formatCode>
                <c:ptCount val="12"/>
                <c:pt idx="0">
                  <c:v>200.31483994049404</c:v>
                </c:pt>
                <c:pt idx="1">
                  <c:v>-153.89095306976549</c:v>
                </c:pt>
                <c:pt idx="2">
                  <c:v>-252.79354199375143</c:v>
                </c:pt>
                <c:pt idx="3">
                  <c:v>137.19677057317722</c:v>
                </c:pt>
                <c:pt idx="4">
                  <c:v>209.90654150951002</c:v>
                </c:pt>
                <c:pt idx="5">
                  <c:v>53.251541864146475</c:v>
                </c:pt>
                <c:pt idx="6">
                  <c:v>58.382854462745058</c:v>
                </c:pt>
                <c:pt idx="7">
                  <c:v>38.241679480666733</c:v>
                </c:pt>
                <c:pt idx="8">
                  <c:v>94.408200868539268</c:v>
                </c:pt>
                <c:pt idx="9">
                  <c:v>67.279276079888518</c:v>
                </c:pt>
                <c:pt idx="10">
                  <c:v>-15.733620079829961</c:v>
                </c:pt>
                <c:pt idx="11">
                  <c:v>-54.690243014899806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A2F-4DB1-A70A-160D18227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4514432"/>
        <c:axId val="204515968"/>
      </c:barChart>
      <c:catAx>
        <c:axId val="2045144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low"/>
        <c:crossAx val="204515968"/>
        <c:crosses val="autoZero"/>
        <c:auto val="1"/>
        <c:lblAlgn val="ctr"/>
        <c:lblOffset val="100"/>
        <c:noMultiLvlLbl val="0"/>
      </c:catAx>
      <c:valAx>
        <c:axId val="204515968"/>
        <c:scaling>
          <c:orientation val="minMax"/>
          <c:max val="350"/>
          <c:min val="-35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mil .m</a:t>
                </a:r>
                <a:r>
                  <a:rPr lang="cs-CZ" b="0" baseline="30000"/>
                  <a:t>3</a:t>
                </a:r>
                <a:endParaRPr lang="en-US" b="0" baseline="30000"/>
              </a:p>
            </c:rich>
          </c:tx>
          <c:layout>
            <c:manualLayout>
              <c:xMode val="edge"/>
              <c:yMode val="edge"/>
              <c:x val="1.2322244362798584E-2"/>
              <c:y val="0.3879522142829623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514432"/>
        <c:crosses val="autoZero"/>
        <c:crossBetween val="between"/>
        <c:majorUnit val="5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2687394438233"/>
          <c:y val="2.196078973865425E-2"/>
          <c:w val="0.85973685107543374"/>
          <c:h val="0.9647352862892026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'6.2'!$A$7</c:f>
              <c:strCache>
                <c:ptCount val="1"/>
                <c:pt idx="0">
                  <c:v>leden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AB4-4026-B773-73469F02EDF5}"/>
              </c:ext>
            </c:extLst>
          </c:dPt>
          <c:dLbls>
            <c:dLbl>
              <c:idx val="0"/>
              <c:layout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'6.2'!$B$7:$C$7</c:f>
              <c:numCache>
                <c:formatCode>0.0%</c:formatCode>
                <c:ptCount val="2"/>
                <c:pt idx="0">
                  <c:v>0.1498977544992314</c:v>
                </c:pt>
                <c:pt idx="1">
                  <c:v>0.13241307323065118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AB4-4026-B773-73469F02EDF5}"/>
            </c:ext>
          </c:extLst>
        </c:ser>
        <c:ser>
          <c:idx val="1"/>
          <c:order val="1"/>
          <c:tx>
            <c:strRef>
              <c:f>'6.2'!$A$8</c:f>
              <c:strCache>
                <c:ptCount val="1"/>
                <c:pt idx="0">
                  <c:v>únor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2AB4-4026-B773-73469F02EDF5}"/>
              </c:ext>
            </c:extLst>
          </c:dPt>
          <c:dLbls>
            <c:dLbl>
              <c:idx val="0"/>
              <c:layout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'6.2'!$B$8:$C$8</c:f>
              <c:numCache>
                <c:formatCode>0.0%</c:formatCode>
                <c:ptCount val="2"/>
                <c:pt idx="0">
                  <c:v>0.11716128668868048</c:v>
                </c:pt>
                <c:pt idx="1">
                  <c:v>0.14143571484337764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AB4-4026-B773-73469F02EDF5}"/>
            </c:ext>
          </c:extLst>
        </c:ser>
        <c:ser>
          <c:idx val="2"/>
          <c:order val="2"/>
          <c:tx>
            <c:strRef>
              <c:f>'6.2'!$A$9</c:f>
              <c:strCache>
                <c:ptCount val="1"/>
                <c:pt idx="0">
                  <c:v>březen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2AB4-4026-B773-73469F02EDF5}"/>
              </c:ext>
            </c:extLst>
          </c:dPt>
          <c:dLbls>
            <c:dLbl>
              <c:idx val="0"/>
              <c:layout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'6.2'!$B$9:$C$9</c:f>
              <c:numCache>
                <c:formatCode>0.0%</c:formatCode>
                <c:ptCount val="2"/>
                <c:pt idx="0">
                  <c:v>9.8579656378837033E-2</c:v>
                </c:pt>
                <c:pt idx="1">
                  <c:v>0.13407362452069052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AB4-4026-B773-73469F02EDF5}"/>
            </c:ext>
          </c:extLst>
        </c:ser>
        <c:ser>
          <c:idx val="3"/>
          <c:order val="3"/>
          <c:tx>
            <c:strRef>
              <c:f>'6.2'!$A$10</c:f>
              <c:strCache>
                <c:ptCount val="1"/>
                <c:pt idx="0">
                  <c:v>duben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2AB4-4026-B773-73469F02EDF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'6.2'!$B$10:$C$10</c:f>
              <c:numCache>
                <c:formatCode>0.0%</c:formatCode>
                <c:ptCount val="2"/>
                <c:pt idx="0">
                  <c:v>7.0187000894278928E-2</c:v>
                </c:pt>
                <c:pt idx="1">
                  <c:v>5.6695919901617708E-2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AB4-4026-B773-73469F02EDF5}"/>
            </c:ext>
          </c:extLst>
        </c:ser>
        <c:ser>
          <c:idx val="4"/>
          <c:order val="4"/>
          <c:tx>
            <c:strRef>
              <c:f>'6.2'!$A$11</c:f>
              <c:strCache>
                <c:ptCount val="1"/>
                <c:pt idx="0">
                  <c:v>květen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2AB4-4026-B773-73469F02EDF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'6.2'!$B$11:$C$11</c:f>
              <c:numCache>
                <c:formatCode>0.0%</c:formatCode>
                <c:ptCount val="2"/>
                <c:pt idx="0">
                  <c:v>6.5076214665349491E-2</c:v>
                </c:pt>
                <c:pt idx="1">
                  <c:v>4.2460892057911231E-2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AB4-4026-B773-73469F02EDF5}"/>
            </c:ext>
          </c:extLst>
        </c:ser>
        <c:ser>
          <c:idx val="5"/>
          <c:order val="5"/>
          <c:tx>
            <c:strRef>
              <c:f>'6.2'!$A$12</c:f>
              <c:strCache>
                <c:ptCount val="1"/>
                <c:pt idx="0">
                  <c:v>červen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2AB4-4026-B773-73469F02EDF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'6.2'!$B$12:$C$12</c:f>
              <c:numCache>
                <c:formatCode>0.0%</c:formatCode>
                <c:ptCount val="2"/>
                <c:pt idx="0">
                  <c:v>4.4088389033772074E-2</c:v>
                </c:pt>
                <c:pt idx="1">
                  <c:v>3.9638132832613852E-2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AB4-4026-B773-73469F02EDF5}"/>
            </c:ext>
          </c:extLst>
        </c:ser>
        <c:ser>
          <c:idx val="6"/>
          <c:order val="6"/>
          <c:tx>
            <c:strRef>
              <c:f>'6.2'!$A$13</c:f>
              <c:strCache>
                <c:ptCount val="1"/>
                <c:pt idx="0">
                  <c:v>červenec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2AB4-4026-B773-73469F02EDF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'6.2'!$B$13:$C$13</c:f>
              <c:numCache>
                <c:formatCode>0.0%</c:formatCode>
                <c:ptCount val="2"/>
                <c:pt idx="0">
                  <c:v>4.5774050173502778E-2</c:v>
                </c:pt>
                <c:pt idx="1">
                  <c:v>4.0775371965351116E-2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AB4-4026-B773-73469F02EDF5}"/>
            </c:ext>
          </c:extLst>
        </c:ser>
        <c:ser>
          <c:idx val="7"/>
          <c:order val="7"/>
          <c:tx>
            <c:strRef>
              <c:f>'6.2'!$A$14</c:f>
              <c:strCache>
                <c:ptCount val="1"/>
                <c:pt idx="0">
                  <c:v>srpen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2AB4-4026-B773-73469F02EDF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'6.2'!$B$14:$C$14</c:f>
              <c:numCache>
                <c:formatCode>0.0%</c:formatCode>
                <c:ptCount val="2"/>
                <c:pt idx="0">
                  <c:v>4.4527095513646135E-2</c:v>
                </c:pt>
                <c:pt idx="1">
                  <c:v>4.1931641344907733E-2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AB4-4026-B773-73469F02EDF5}"/>
            </c:ext>
          </c:extLst>
        </c:ser>
        <c:ser>
          <c:idx val="8"/>
          <c:order val="8"/>
          <c:tx>
            <c:strRef>
              <c:f>'6.2'!$A$15</c:f>
              <c:strCache>
                <c:ptCount val="1"/>
                <c:pt idx="0">
                  <c:v>září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2AB4-4026-B773-73469F02EDF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'6.2'!$B$15:$C$15</c:f>
              <c:numCache>
                <c:formatCode>0.0%</c:formatCode>
                <c:ptCount val="2"/>
                <c:pt idx="0">
                  <c:v>5.5239780297942083E-2</c:v>
                </c:pt>
                <c:pt idx="1">
                  <c:v>4.6280256152066858E-2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2AB4-4026-B773-73469F02EDF5}"/>
            </c:ext>
          </c:extLst>
        </c:ser>
        <c:ser>
          <c:idx val="9"/>
          <c:order val="9"/>
          <c:tx>
            <c:strRef>
              <c:f>'6.2'!$A$16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2AB4-4026-B773-73469F02EDF5}"/>
              </c:ext>
            </c:extLst>
          </c:dPt>
          <c:dLbls>
            <c:dLbl>
              <c:idx val="0"/>
              <c:layout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'6.2'!$B$16:$C$16</c:f>
              <c:numCache>
                <c:formatCode>0.0%</c:formatCode>
                <c:ptCount val="2"/>
                <c:pt idx="0">
                  <c:v>8.3120236413169735E-2</c:v>
                </c:pt>
                <c:pt idx="1">
                  <c:v>7.8777216448092324E-2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2AB4-4026-B773-73469F02EDF5}"/>
            </c:ext>
          </c:extLst>
        </c:ser>
        <c:ser>
          <c:idx val="10"/>
          <c:order val="10"/>
          <c:tx>
            <c:strRef>
              <c:f>'6.2'!$A$17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F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0-2AB4-4026-B773-73469F02EDF5}"/>
              </c:ext>
            </c:extLst>
          </c:dPt>
          <c:dLbls>
            <c:dLbl>
              <c:idx val="0"/>
              <c:layout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'6.2'!$B$17:$C$17</c:f>
              <c:numCache>
                <c:formatCode>0.0%</c:formatCode>
                <c:ptCount val="2"/>
                <c:pt idx="0">
                  <c:v>0.10489629726377427</c:v>
                </c:pt>
                <c:pt idx="1">
                  <c:v>0.11171438145182452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2AB4-4026-B773-73469F02EDF5}"/>
            </c:ext>
          </c:extLst>
        </c:ser>
        <c:ser>
          <c:idx val="11"/>
          <c:order val="11"/>
          <c:tx>
            <c:strRef>
              <c:f>'6.2'!$A$18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2-2AB4-4026-B773-73469F02ED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3-2AB4-4026-B773-73469F02EDF5}"/>
              </c:ext>
            </c:extLst>
          </c:dPt>
          <c:dLbls>
            <c:dLbl>
              <c:idx val="0"/>
              <c:layout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B4-4026-B773-73469F02ED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'6.2'!$B$6:$C$6</c:f>
              <c:numCache>
                <c:formatCode>0</c:formatCode>
                <c:ptCount val="2"/>
                <c:pt idx="0">
                  <c:v>2019</c:v>
                </c:pt>
                <c:pt idx="1">
                  <c:v>2018</c:v>
                </c:pt>
              </c:numCache>
            </c:numRef>
          </c:cat>
          <c:val>
            <c:numRef>
              <c:f>'6.2'!$B$18:$C$18</c:f>
              <c:numCache>
                <c:formatCode>0.0%</c:formatCode>
                <c:ptCount val="2"/>
                <c:pt idx="0">
                  <c:v>0.12145223817781574</c:v>
                </c:pt>
                <c:pt idx="1">
                  <c:v>0.13380377525089512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2AB4-4026-B773-73469F02E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9367680"/>
        <c:axId val="219385856"/>
      </c:barChart>
      <c:catAx>
        <c:axId val="2193676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19385856"/>
        <c:crosses val="autoZero"/>
        <c:auto val="1"/>
        <c:lblAlgn val="ctr"/>
        <c:lblOffset val="100"/>
        <c:noMultiLvlLbl val="0"/>
      </c:catAx>
      <c:valAx>
        <c:axId val="2193858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93676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'3.1'!$P$6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accent6">
                <a:lumMod val="75000"/>
                <a:alpha val="90000"/>
              </a:schemeClr>
            </a:solidFill>
          </c:spPr>
          <c:invertIfNegative val="0"/>
          <c:cat>
            <c:numRef>
              <c:f>'3.1'!$M$7:$M$373</c:f>
              <c:numCache>
                <c:formatCode>d/m;@</c:formatCode>
                <c:ptCount val="36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43510</c:v>
                </c:pt>
                <c:pt idx="44">
                  <c:v>43511</c:v>
                </c:pt>
                <c:pt idx="45">
                  <c:v>43512</c:v>
                </c:pt>
                <c:pt idx="46">
                  <c:v>43513</c:v>
                </c:pt>
                <c:pt idx="47">
                  <c:v>43514</c:v>
                </c:pt>
                <c:pt idx="48">
                  <c:v>43515</c:v>
                </c:pt>
                <c:pt idx="49">
                  <c:v>43516</c:v>
                </c:pt>
                <c:pt idx="50">
                  <c:v>43517</c:v>
                </c:pt>
                <c:pt idx="51">
                  <c:v>43518</c:v>
                </c:pt>
                <c:pt idx="52">
                  <c:v>43519</c:v>
                </c:pt>
                <c:pt idx="53">
                  <c:v>43520</c:v>
                </c:pt>
                <c:pt idx="54">
                  <c:v>43521</c:v>
                </c:pt>
                <c:pt idx="55">
                  <c:v>43522</c:v>
                </c:pt>
                <c:pt idx="56">
                  <c:v>43523</c:v>
                </c:pt>
                <c:pt idx="57">
                  <c:v>43524</c:v>
                </c:pt>
                <c:pt idx="58">
                  <c:v>43525</c:v>
                </c:pt>
                <c:pt idx="59">
                  <c:v>43526</c:v>
                </c:pt>
                <c:pt idx="60">
                  <c:v>43527</c:v>
                </c:pt>
                <c:pt idx="61">
                  <c:v>43528</c:v>
                </c:pt>
                <c:pt idx="62">
                  <c:v>43529</c:v>
                </c:pt>
                <c:pt idx="63">
                  <c:v>43530</c:v>
                </c:pt>
                <c:pt idx="64">
                  <c:v>43531</c:v>
                </c:pt>
                <c:pt idx="65">
                  <c:v>43532</c:v>
                </c:pt>
                <c:pt idx="66">
                  <c:v>43533</c:v>
                </c:pt>
                <c:pt idx="67">
                  <c:v>43534</c:v>
                </c:pt>
                <c:pt idx="68">
                  <c:v>43535</c:v>
                </c:pt>
                <c:pt idx="69">
                  <c:v>43536</c:v>
                </c:pt>
                <c:pt idx="70">
                  <c:v>43537</c:v>
                </c:pt>
                <c:pt idx="71">
                  <c:v>43538</c:v>
                </c:pt>
                <c:pt idx="72">
                  <c:v>43539</c:v>
                </c:pt>
                <c:pt idx="73">
                  <c:v>43540</c:v>
                </c:pt>
                <c:pt idx="74">
                  <c:v>43541</c:v>
                </c:pt>
                <c:pt idx="75">
                  <c:v>43542</c:v>
                </c:pt>
                <c:pt idx="76">
                  <c:v>43543</c:v>
                </c:pt>
                <c:pt idx="77">
                  <c:v>43544</c:v>
                </c:pt>
                <c:pt idx="78">
                  <c:v>43545</c:v>
                </c:pt>
                <c:pt idx="79">
                  <c:v>43546</c:v>
                </c:pt>
                <c:pt idx="80">
                  <c:v>43547</c:v>
                </c:pt>
                <c:pt idx="81">
                  <c:v>43548</c:v>
                </c:pt>
                <c:pt idx="82">
                  <c:v>43549</c:v>
                </c:pt>
                <c:pt idx="83">
                  <c:v>43550</c:v>
                </c:pt>
                <c:pt idx="84">
                  <c:v>43551</c:v>
                </c:pt>
                <c:pt idx="85">
                  <c:v>43552</c:v>
                </c:pt>
                <c:pt idx="86">
                  <c:v>43553</c:v>
                </c:pt>
                <c:pt idx="87">
                  <c:v>43554</c:v>
                </c:pt>
                <c:pt idx="88">
                  <c:v>43555</c:v>
                </c:pt>
                <c:pt idx="89">
                  <c:v>43556</c:v>
                </c:pt>
                <c:pt idx="90">
                  <c:v>43557</c:v>
                </c:pt>
                <c:pt idx="91">
                  <c:v>43558</c:v>
                </c:pt>
                <c:pt idx="92">
                  <c:v>43559</c:v>
                </c:pt>
                <c:pt idx="93">
                  <c:v>43560</c:v>
                </c:pt>
                <c:pt idx="94">
                  <c:v>43561</c:v>
                </c:pt>
                <c:pt idx="95">
                  <c:v>43562</c:v>
                </c:pt>
                <c:pt idx="96">
                  <c:v>43563</c:v>
                </c:pt>
                <c:pt idx="97">
                  <c:v>43564</c:v>
                </c:pt>
                <c:pt idx="98">
                  <c:v>43565</c:v>
                </c:pt>
                <c:pt idx="99">
                  <c:v>43566</c:v>
                </c:pt>
                <c:pt idx="100">
                  <c:v>43567</c:v>
                </c:pt>
                <c:pt idx="101">
                  <c:v>43568</c:v>
                </c:pt>
                <c:pt idx="102">
                  <c:v>43569</c:v>
                </c:pt>
                <c:pt idx="103">
                  <c:v>43570</c:v>
                </c:pt>
                <c:pt idx="104">
                  <c:v>43571</c:v>
                </c:pt>
                <c:pt idx="105">
                  <c:v>43572</c:v>
                </c:pt>
                <c:pt idx="106">
                  <c:v>43573</c:v>
                </c:pt>
                <c:pt idx="107">
                  <c:v>43574</c:v>
                </c:pt>
                <c:pt idx="108">
                  <c:v>43575</c:v>
                </c:pt>
                <c:pt idx="109">
                  <c:v>43576</c:v>
                </c:pt>
                <c:pt idx="110">
                  <c:v>43577</c:v>
                </c:pt>
                <c:pt idx="111">
                  <c:v>43578</c:v>
                </c:pt>
                <c:pt idx="112">
                  <c:v>43579</c:v>
                </c:pt>
                <c:pt idx="113">
                  <c:v>43580</c:v>
                </c:pt>
                <c:pt idx="114">
                  <c:v>43581</c:v>
                </c:pt>
                <c:pt idx="115">
                  <c:v>43582</c:v>
                </c:pt>
                <c:pt idx="116">
                  <c:v>43583</c:v>
                </c:pt>
                <c:pt idx="117">
                  <c:v>43584</c:v>
                </c:pt>
                <c:pt idx="118">
                  <c:v>43585</c:v>
                </c:pt>
                <c:pt idx="119">
                  <c:v>43586</c:v>
                </c:pt>
                <c:pt idx="120">
                  <c:v>43587</c:v>
                </c:pt>
                <c:pt idx="121">
                  <c:v>43588</c:v>
                </c:pt>
                <c:pt idx="122">
                  <c:v>43589</c:v>
                </c:pt>
                <c:pt idx="123">
                  <c:v>43590</c:v>
                </c:pt>
                <c:pt idx="124">
                  <c:v>43591</c:v>
                </c:pt>
                <c:pt idx="125">
                  <c:v>43592</c:v>
                </c:pt>
                <c:pt idx="126">
                  <c:v>43593</c:v>
                </c:pt>
                <c:pt idx="127">
                  <c:v>43594</c:v>
                </c:pt>
                <c:pt idx="128">
                  <c:v>43595</c:v>
                </c:pt>
                <c:pt idx="129">
                  <c:v>43596</c:v>
                </c:pt>
                <c:pt idx="130">
                  <c:v>43597</c:v>
                </c:pt>
                <c:pt idx="131">
                  <c:v>43598</c:v>
                </c:pt>
                <c:pt idx="132">
                  <c:v>43599</c:v>
                </c:pt>
                <c:pt idx="133">
                  <c:v>43600</c:v>
                </c:pt>
                <c:pt idx="134">
                  <c:v>43601</c:v>
                </c:pt>
                <c:pt idx="135">
                  <c:v>43602</c:v>
                </c:pt>
                <c:pt idx="136">
                  <c:v>43603</c:v>
                </c:pt>
                <c:pt idx="137">
                  <c:v>43604</c:v>
                </c:pt>
                <c:pt idx="138">
                  <c:v>43605</c:v>
                </c:pt>
                <c:pt idx="139">
                  <c:v>43606</c:v>
                </c:pt>
                <c:pt idx="140">
                  <c:v>43607</c:v>
                </c:pt>
                <c:pt idx="141">
                  <c:v>43608</c:v>
                </c:pt>
                <c:pt idx="142">
                  <c:v>43609</c:v>
                </c:pt>
                <c:pt idx="143">
                  <c:v>43610</c:v>
                </c:pt>
                <c:pt idx="144">
                  <c:v>43611</c:v>
                </c:pt>
                <c:pt idx="145">
                  <c:v>43612</c:v>
                </c:pt>
                <c:pt idx="146">
                  <c:v>43613</c:v>
                </c:pt>
                <c:pt idx="147">
                  <c:v>43614</c:v>
                </c:pt>
                <c:pt idx="148">
                  <c:v>43615</c:v>
                </c:pt>
                <c:pt idx="149">
                  <c:v>43616</c:v>
                </c:pt>
                <c:pt idx="150">
                  <c:v>43617</c:v>
                </c:pt>
                <c:pt idx="151">
                  <c:v>43618</c:v>
                </c:pt>
                <c:pt idx="152">
                  <c:v>43619</c:v>
                </c:pt>
                <c:pt idx="153">
                  <c:v>43620</c:v>
                </c:pt>
                <c:pt idx="154">
                  <c:v>43621</c:v>
                </c:pt>
                <c:pt idx="155">
                  <c:v>43622</c:v>
                </c:pt>
                <c:pt idx="156">
                  <c:v>43623</c:v>
                </c:pt>
                <c:pt idx="157">
                  <c:v>43624</c:v>
                </c:pt>
                <c:pt idx="158">
                  <c:v>43625</c:v>
                </c:pt>
                <c:pt idx="159">
                  <c:v>43626</c:v>
                </c:pt>
                <c:pt idx="160">
                  <c:v>43627</c:v>
                </c:pt>
                <c:pt idx="161">
                  <c:v>43628</c:v>
                </c:pt>
                <c:pt idx="162">
                  <c:v>43629</c:v>
                </c:pt>
                <c:pt idx="163">
                  <c:v>43630</c:v>
                </c:pt>
                <c:pt idx="164">
                  <c:v>43631</c:v>
                </c:pt>
                <c:pt idx="165">
                  <c:v>43632</c:v>
                </c:pt>
                <c:pt idx="166">
                  <c:v>43633</c:v>
                </c:pt>
                <c:pt idx="167">
                  <c:v>43634</c:v>
                </c:pt>
                <c:pt idx="168">
                  <c:v>43635</c:v>
                </c:pt>
                <c:pt idx="169">
                  <c:v>43636</c:v>
                </c:pt>
                <c:pt idx="170">
                  <c:v>43637</c:v>
                </c:pt>
                <c:pt idx="171">
                  <c:v>43638</c:v>
                </c:pt>
                <c:pt idx="172">
                  <c:v>43639</c:v>
                </c:pt>
                <c:pt idx="173">
                  <c:v>43640</c:v>
                </c:pt>
                <c:pt idx="174">
                  <c:v>43641</c:v>
                </c:pt>
                <c:pt idx="175">
                  <c:v>43642</c:v>
                </c:pt>
                <c:pt idx="176">
                  <c:v>43643</c:v>
                </c:pt>
                <c:pt idx="177">
                  <c:v>43644</c:v>
                </c:pt>
                <c:pt idx="178">
                  <c:v>43645</c:v>
                </c:pt>
                <c:pt idx="179">
                  <c:v>43646</c:v>
                </c:pt>
                <c:pt idx="180">
                  <c:v>43647</c:v>
                </c:pt>
                <c:pt idx="181">
                  <c:v>43648</c:v>
                </c:pt>
                <c:pt idx="182">
                  <c:v>43649</c:v>
                </c:pt>
                <c:pt idx="183">
                  <c:v>43650</c:v>
                </c:pt>
                <c:pt idx="184">
                  <c:v>43651</c:v>
                </c:pt>
                <c:pt idx="185">
                  <c:v>43652</c:v>
                </c:pt>
                <c:pt idx="186">
                  <c:v>43653</c:v>
                </c:pt>
                <c:pt idx="187">
                  <c:v>43654</c:v>
                </c:pt>
                <c:pt idx="188">
                  <c:v>43655</c:v>
                </c:pt>
                <c:pt idx="189">
                  <c:v>43656</c:v>
                </c:pt>
                <c:pt idx="190">
                  <c:v>43657</c:v>
                </c:pt>
                <c:pt idx="191">
                  <c:v>43658</c:v>
                </c:pt>
                <c:pt idx="192">
                  <c:v>43659</c:v>
                </c:pt>
                <c:pt idx="193">
                  <c:v>43660</c:v>
                </c:pt>
                <c:pt idx="194">
                  <c:v>43661</c:v>
                </c:pt>
                <c:pt idx="195">
                  <c:v>43662</c:v>
                </c:pt>
                <c:pt idx="196">
                  <c:v>43663</c:v>
                </c:pt>
                <c:pt idx="197">
                  <c:v>43664</c:v>
                </c:pt>
                <c:pt idx="198">
                  <c:v>43665</c:v>
                </c:pt>
                <c:pt idx="199">
                  <c:v>43666</c:v>
                </c:pt>
                <c:pt idx="200">
                  <c:v>43667</c:v>
                </c:pt>
                <c:pt idx="201">
                  <c:v>43668</c:v>
                </c:pt>
                <c:pt idx="202">
                  <c:v>43669</c:v>
                </c:pt>
                <c:pt idx="203">
                  <c:v>43670</c:v>
                </c:pt>
                <c:pt idx="204">
                  <c:v>43671</c:v>
                </c:pt>
                <c:pt idx="205">
                  <c:v>43672</c:v>
                </c:pt>
                <c:pt idx="206">
                  <c:v>43673</c:v>
                </c:pt>
                <c:pt idx="207">
                  <c:v>43674</c:v>
                </c:pt>
                <c:pt idx="208">
                  <c:v>43675</c:v>
                </c:pt>
                <c:pt idx="209">
                  <c:v>43676</c:v>
                </c:pt>
                <c:pt idx="210">
                  <c:v>43677</c:v>
                </c:pt>
                <c:pt idx="211">
                  <c:v>43678</c:v>
                </c:pt>
                <c:pt idx="212">
                  <c:v>43679</c:v>
                </c:pt>
                <c:pt idx="213">
                  <c:v>43680</c:v>
                </c:pt>
                <c:pt idx="214">
                  <c:v>43681</c:v>
                </c:pt>
                <c:pt idx="215">
                  <c:v>43682</c:v>
                </c:pt>
                <c:pt idx="216">
                  <c:v>43683</c:v>
                </c:pt>
                <c:pt idx="217">
                  <c:v>43684</c:v>
                </c:pt>
                <c:pt idx="218">
                  <c:v>43685</c:v>
                </c:pt>
                <c:pt idx="219">
                  <c:v>43686</c:v>
                </c:pt>
                <c:pt idx="220">
                  <c:v>43687</c:v>
                </c:pt>
                <c:pt idx="221">
                  <c:v>43688</c:v>
                </c:pt>
                <c:pt idx="222">
                  <c:v>43689</c:v>
                </c:pt>
                <c:pt idx="223">
                  <c:v>43690</c:v>
                </c:pt>
                <c:pt idx="224">
                  <c:v>43691</c:v>
                </c:pt>
                <c:pt idx="225">
                  <c:v>43692</c:v>
                </c:pt>
                <c:pt idx="226">
                  <c:v>43693</c:v>
                </c:pt>
                <c:pt idx="227">
                  <c:v>43694</c:v>
                </c:pt>
                <c:pt idx="228">
                  <c:v>43695</c:v>
                </c:pt>
                <c:pt idx="229">
                  <c:v>43696</c:v>
                </c:pt>
                <c:pt idx="230">
                  <c:v>43697</c:v>
                </c:pt>
                <c:pt idx="231">
                  <c:v>43698</c:v>
                </c:pt>
                <c:pt idx="232">
                  <c:v>43699</c:v>
                </c:pt>
                <c:pt idx="233">
                  <c:v>43700</c:v>
                </c:pt>
                <c:pt idx="234">
                  <c:v>43701</c:v>
                </c:pt>
                <c:pt idx="235">
                  <c:v>43702</c:v>
                </c:pt>
                <c:pt idx="236">
                  <c:v>43703</c:v>
                </c:pt>
                <c:pt idx="237">
                  <c:v>43704</c:v>
                </c:pt>
                <c:pt idx="238">
                  <c:v>43705</c:v>
                </c:pt>
                <c:pt idx="239">
                  <c:v>43706</c:v>
                </c:pt>
                <c:pt idx="240">
                  <c:v>43707</c:v>
                </c:pt>
                <c:pt idx="241">
                  <c:v>43708</c:v>
                </c:pt>
                <c:pt idx="242">
                  <c:v>43709</c:v>
                </c:pt>
                <c:pt idx="243">
                  <c:v>43710</c:v>
                </c:pt>
                <c:pt idx="244">
                  <c:v>43711</c:v>
                </c:pt>
                <c:pt idx="245">
                  <c:v>43712</c:v>
                </c:pt>
                <c:pt idx="246">
                  <c:v>43713</c:v>
                </c:pt>
                <c:pt idx="247">
                  <c:v>43714</c:v>
                </c:pt>
                <c:pt idx="248">
                  <c:v>43715</c:v>
                </c:pt>
                <c:pt idx="249">
                  <c:v>43716</c:v>
                </c:pt>
                <c:pt idx="250">
                  <c:v>43717</c:v>
                </c:pt>
                <c:pt idx="251">
                  <c:v>43718</c:v>
                </c:pt>
                <c:pt idx="252">
                  <c:v>43719</c:v>
                </c:pt>
                <c:pt idx="253">
                  <c:v>43720</c:v>
                </c:pt>
                <c:pt idx="254">
                  <c:v>43721</c:v>
                </c:pt>
                <c:pt idx="255">
                  <c:v>43722</c:v>
                </c:pt>
                <c:pt idx="256">
                  <c:v>43723</c:v>
                </c:pt>
                <c:pt idx="257">
                  <c:v>43724</c:v>
                </c:pt>
                <c:pt idx="258">
                  <c:v>43725</c:v>
                </c:pt>
                <c:pt idx="259">
                  <c:v>43726</c:v>
                </c:pt>
                <c:pt idx="260">
                  <c:v>43727</c:v>
                </c:pt>
                <c:pt idx="261">
                  <c:v>43728</c:v>
                </c:pt>
                <c:pt idx="262">
                  <c:v>43729</c:v>
                </c:pt>
                <c:pt idx="263">
                  <c:v>43730</c:v>
                </c:pt>
                <c:pt idx="264">
                  <c:v>43731</c:v>
                </c:pt>
                <c:pt idx="265">
                  <c:v>43732</c:v>
                </c:pt>
                <c:pt idx="266">
                  <c:v>43733</c:v>
                </c:pt>
                <c:pt idx="267">
                  <c:v>43734</c:v>
                </c:pt>
                <c:pt idx="268">
                  <c:v>43735</c:v>
                </c:pt>
                <c:pt idx="269">
                  <c:v>43736</c:v>
                </c:pt>
                <c:pt idx="270">
                  <c:v>43737</c:v>
                </c:pt>
                <c:pt idx="271">
                  <c:v>43738</c:v>
                </c:pt>
                <c:pt idx="272">
                  <c:v>43739</c:v>
                </c:pt>
                <c:pt idx="273">
                  <c:v>43740</c:v>
                </c:pt>
                <c:pt idx="274">
                  <c:v>43741</c:v>
                </c:pt>
                <c:pt idx="275">
                  <c:v>43742</c:v>
                </c:pt>
                <c:pt idx="276">
                  <c:v>43743</c:v>
                </c:pt>
                <c:pt idx="277">
                  <c:v>43744</c:v>
                </c:pt>
                <c:pt idx="278">
                  <c:v>43745</c:v>
                </c:pt>
                <c:pt idx="279">
                  <c:v>43746</c:v>
                </c:pt>
                <c:pt idx="280">
                  <c:v>43747</c:v>
                </c:pt>
                <c:pt idx="281">
                  <c:v>43748</c:v>
                </c:pt>
                <c:pt idx="282">
                  <c:v>43749</c:v>
                </c:pt>
                <c:pt idx="283">
                  <c:v>43750</c:v>
                </c:pt>
                <c:pt idx="284">
                  <c:v>43751</c:v>
                </c:pt>
                <c:pt idx="285">
                  <c:v>43752</c:v>
                </c:pt>
                <c:pt idx="286">
                  <c:v>43753</c:v>
                </c:pt>
                <c:pt idx="287">
                  <c:v>43754</c:v>
                </c:pt>
                <c:pt idx="288">
                  <c:v>43755</c:v>
                </c:pt>
                <c:pt idx="289">
                  <c:v>43756</c:v>
                </c:pt>
                <c:pt idx="290">
                  <c:v>43757</c:v>
                </c:pt>
                <c:pt idx="291">
                  <c:v>43758</c:v>
                </c:pt>
                <c:pt idx="292">
                  <c:v>43759</c:v>
                </c:pt>
                <c:pt idx="293">
                  <c:v>43760</c:v>
                </c:pt>
                <c:pt idx="294">
                  <c:v>43761</c:v>
                </c:pt>
                <c:pt idx="295">
                  <c:v>43762</c:v>
                </c:pt>
                <c:pt idx="296">
                  <c:v>43763</c:v>
                </c:pt>
                <c:pt idx="297">
                  <c:v>43764</c:v>
                </c:pt>
                <c:pt idx="298">
                  <c:v>43765</c:v>
                </c:pt>
                <c:pt idx="299">
                  <c:v>43766</c:v>
                </c:pt>
                <c:pt idx="300">
                  <c:v>43767</c:v>
                </c:pt>
                <c:pt idx="301">
                  <c:v>43768</c:v>
                </c:pt>
                <c:pt idx="302">
                  <c:v>43769</c:v>
                </c:pt>
                <c:pt idx="303">
                  <c:v>43770</c:v>
                </c:pt>
                <c:pt idx="304">
                  <c:v>43771</c:v>
                </c:pt>
                <c:pt idx="305">
                  <c:v>43772</c:v>
                </c:pt>
                <c:pt idx="306">
                  <c:v>43773</c:v>
                </c:pt>
                <c:pt idx="307">
                  <c:v>43774</c:v>
                </c:pt>
                <c:pt idx="308">
                  <c:v>43775</c:v>
                </c:pt>
                <c:pt idx="309">
                  <c:v>43776</c:v>
                </c:pt>
                <c:pt idx="310">
                  <c:v>43777</c:v>
                </c:pt>
                <c:pt idx="311">
                  <c:v>43778</c:v>
                </c:pt>
                <c:pt idx="312">
                  <c:v>43779</c:v>
                </c:pt>
                <c:pt idx="313">
                  <c:v>43780</c:v>
                </c:pt>
                <c:pt idx="314">
                  <c:v>43781</c:v>
                </c:pt>
                <c:pt idx="315">
                  <c:v>43782</c:v>
                </c:pt>
                <c:pt idx="316">
                  <c:v>43783</c:v>
                </c:pt>
                <c:pt idx="317">
                  <c:v>43784</c:v>
                </c:pt>
                <c:pt idx="318">
                  <c:v>43785</c:v>
                </c:pt>
                <c:pt idx="319">
                  <c:v>43786</c:v>
                </c:pt>
                <c:pt idx="320">
                  <c:v>43787</c:v>
                </c:pt>
                <c:pt idx="321">
                  <c:v>43788</c:v>
                </c:pt>
                <c:pt idx="322">
                  <c:v>43789</c:v>
                </c:pt>
                <c:pt idx="323">
                  <c:v>43790</c:v>
                </c:pt>
                <c:pt idx="324">
                  <c:v>43791</c:v>
                </c:pt>
                <c:pt idx="325">
                  <c:v>43792</c:v>
                </c:pt>
                <c:pt idx="326">
                  <c:v>43793</c:v>
                </c:pt>
                <c:pt idx="327">
                  <c:v>43794</c:v>
                </c:pt>
                <c:pt idx="328">
                  <c:v>43795</c:v>
                </c:pt>
                <c:pt idx="329">
                  <c:v>43796</c:v>
                </c:pt>
                <c:pt idx="330">
                  <c:v>43797</c:v>
                </c:pt>
                <c:pt idx="331">
                  <c:v>43798</c:v>
                </c:pt>
                <c:pt idx="332">
                  <c:v>43799</c:v>
                </c:pt>
                <c:pt idx="333">
                  <c:v>43800</c:v>
                </c:pt>
                <c:pt idx="334">
                  <c:v>43801</c:v>
                </c:pt>
                <c:pt idx="335">
                  <c:v>43802</c:v>
                </c:pt>
                <c:pt idx="336">
                  <c:v>43803</c:v>
                </c:pt>
                <c:pt idx="337">
                  <c:v>43804</c:v>
                </c:pt>
                <c:pt idx="338">
                  <c:v>43805</c:v>
                </c:pt>
                <c:pt idx="339">
                  <c:v>43806</c:v>
                </c:pt>
                <c:pt idx="340">
                  <c:v>43807</c:v>
                </c:pt>
                <c:pt idx="341">
                  <c:v>43808</c:v>
                </c:pt>
                <c:pt idx="342">
                  <c:v>43809</c:v>
                </c:pt>
                <c:pt idx="343">
                  <c:v>43810</c:v>
                </c:pt>
                <c:pt idx="344">
                  <c:v>43811</c:v>
                </c:pt>
                <c:pt idx="345">
                  <c:v>43812</c:v>
                </c:pt>
                <c:pt idx="346">
                  <c:v>43813</c:v>
                </c:pt>
                <c:pt idx="347">
                  <c:v>43814</c:v>
                </c:pt>
                <c:pt idx="348">
                  <c:v>43815</c:v>
                </c:pt>
                <c:pt idx="349">
                  <c:v>43816</c:v>
                </c:pt>
                <c:pt idx="350">
                  <c:v>43817</c:v>
                </c:pt>
                <c:pt idx="351">
                  <c:v>43818</c:v>
                </c:pt>
                <c:pt idx="352">
                  <c:v>43819</c:v>
                </c:pt>
                <c:pt idx="353">
                  <c:v>43820</c:v>
                </c:pt>
                <c:pt idx="354">
                  <c:v>43821</c:v>
                </c:pt>
                <c:pt idx="355">
                  <c:v>43822</c:v>
                </c:pt>
                <c:pt idx="356">
                  <c:v>43823</c:v>
                </c:pt>
                <c:pt idx="357">
                  <c:v>43824</c:v>
                </c:pt>
                <c:pt idx="358">
                  <c:v>43825</c:v>
                </c:pt>
                <c:pt idx="359">
                  <c:v>43826</c:v>
                </c:pt>
                <c:pt idx="360">
                  <c:v>43827</c:v>
                </c:pt>
                <c:pt idx="361">
                  <c:v>43828</c:v>
                </c:pt>
                <c:pt idx="362">
                  <c:v>43829</c:v>
                </c:pt>
                <c:pt idx="363">
                  <c:v>43830</c:v>
                </c:pt>
              </c:numCache>
            </c:numRef>
          </c:cat>
          <c:val>
            <c:numRef>
              <c:f>'3.1'!$P$7:$P$373</c:f>
              <c:numCache>
                <c:formatCode>0.0</c:formatCode>
                <c:ptCount val="367"/>
                <c:pt idx="0">
                  <c:v>10854.162</c:v>
                </c:pt>
                <c:pt idx="1">
                  <c:v>16741.292000000001</c:v>
                </c:pt>
                <c:pt idx="2">
                  <c:v>22119.304</c:v>
                </c:pt>
                <c:pt idx="3">
                  <c:v>23672.04</c:v>
                </c:pt>
                <c:pt idx="4">
                  <c:v>19410.237999999998</c:v>
                </c:pt>
                <c:pt idx="5">
                  <c:v>20448.864000000001</c:v>
                </c:pt>
                <c:pt idx="6">
                  <c:v>19322.274999999998</c:v>
                </c:pt>
                <c:pt idx="7">
                  <c:v>20142.943999999996</c:v>
                </c:pt>
                <c:pt idx="8">
                  <c:v>19355.964999999997</c:v>
                </c:pt>
                <c:pt idx="9">
                  <c:v>21679.044999999998</c:v>
                </c:pt>
                <c:pt idx="10">
                  <c:v>21288.554999999997</c:v>
                </c:pt>
                <c:pt idx="11">
                  <c:v>15725.722</c:v>
                </c:pt>
                <c:pt idx="12">
                  <c:v>15219.893</c:v>
                </c:pt>
                <c:pt idx="13">
                  <c:v>18843.834999999999</c:v>
                </c:pt>
                <c:pt idx="14">
                  <c:v>18259.236999999997</c:v>
                </c:pt>
                <c:pt idx="15">
                  <c:v>17041.34</c:v>
                </c:pt>
                <c:pt idx="16">
                  <c:v>17336.419000000002</c:v>
                </c:pt>
                <c:pt idx="17">
                  <c:v>20102.826000000001</c:v>
                </c:pt>
                <c:pt idx="18">
                  <c:v>21933.84</c:v>
                </c:pt>
                <c:pt idx="19">
                  <c:v>22598.344999999998</c:v>
                </c:pt>
                <c:pt idx="20">
                  <c:v>23316.024000000001</c:v>
                </c:pt>
                <c:pt idx="21">
                  <c:v>24941.066999999999</c:v>
                </c:pt>
                <c:pt idx="22">
                  <c:v>28778.604999999996</c:v>
                </c:pt>
                <c:pt idx="23">
                  <c:v>28795.830999999998</c:v>
                </c:pt>
                <c:pt idx="24">
                  <c:v>25791.685999999998</c:v>
                </c:pt>
                <c:pt idx="25">
                  <c:v>20305.23</c:v>
                </c:pt>
                <c:pt idx="26">
                  <c:v>19069.235000000001</c:v>
                </c:pt>
                <c:pt idx="27">
                  <c:v>21367.077000000001</c:v>
                </c:pt>
                <c:pt idx="28">
                  <c:v>22988.495000000003</c:v>
                </c:pt>
                <c:pt idx="29">
                  <c:v>24250.076000000001</c:v>
                </c:pt>
                <c:pt idx="30">
                  <c:v>25105.077999999998</c:v>
                </c:pt>
                <c:pt idx="31">
                  <c:v>20837.554999999997</c:v>
                </c:pt>
                <c:pt idx="32">
                  <c:v>15938.097000000002</c:v>
                </c:pt>
                <c:pt idx="33">
                  <c:v>17242.046999999999</c:v>
                </c:pt>
                <c:pt idx="34">
                  <c:v>21922.925999999999</c:v>
                </c:pt>
                <c:pt idx="35">
                  <c:v>22646.858999999997</c:v>
                </c:pt>
                <c:pt idx="36">
                  <c:v>22453.246999999999</c:v>
                </c:pt>
                <c:pt idx="37">
                  <c:v>19501.605</c:v>
                </c:pt>
                <c:pt idx="38">
                  <c:v>14831.368</c:v>
                </c:pt>
                <c:pt idx="39">
                  <c:v>12725.878000000001</c:v>
                </c:pt>
                <c:pt idx="40">
                  <c:v>12513.252999999999</c:v>
                </c:pt>
                <c:pt idx="41">
                  <c:v>15583.210000000003</c:v>
                </c:pt>
                <c:pt idx="42">
                  <c:v>16586.704999999998</c:v>
                </c:pt>
                <c:pt idx="43">
                  <c:v>9191.3429999999989</c:v>
                </c:pt>
                <c:pt idx="44">
                  <c:v>6621.4</c:v>
                </c:pt>
                <c:pt idx="45">
                  <c:v>5087.9219999999996</c:v>
                </c:pt>
                <c:pt idx="46">
                  <c:v>4927.692</c:v>
                </c:pt>
                <c:pt idx="47">
                  <c:v>8373.1059999999998</c:v>
                </c:pt>
                <c:pt idx="48">
                  <c:v>7504.1719999999996</c:v>
                </c:pt>
                <c:pt idx="49">
                  <c:v>8320.7610000000004</c:v>
                </c:pt>
                <c:pt idx="50">
                  <c:v>9697.9440000000013</c:v>
                </c:pt>
                <c:pt idx="51">
                  <c:v>9396.98</c:v>
                </c:pt>
                <c:pt idx="52">
                  <c:v>10953.596</c:v>
                </c:pt>
                <c:pt idx="53">
                  <c:v>11631.502</c:v>
                </c:pt>
                <c:pt idx="54">
                  <c:v>10213.362999999999</c:v>
                </c:pt>
                <c:pt idx="55">
                  <c:v>8185.5540000000001</c:v>
                </c:pt>
                <c:pt idx="56">
                  <c:v>9423.005000000001</c:v>
                </c:pt>
                <c:pt idx="57">
                  <c:v>5630.8609999999999</c:v>
                </c:pt>
                <c:pt idx="58">
                  <c:v>2324.663</c:v>
                </c:pt>
                <c:pt idx="59">
                  <c:v>791.66200000000003</c:v>
                </c:pt>
                <c:pt idx="60">
                  <c:v>505.04</c:v>
                </c:pt>
                <c:pt idx="61">
                  <c:v>320.97800000000001</c:v>
                </c:pt>
                <c:pt idx="62">
                  <c:v>1021.634</c:v>
                </c:pt>
                <c:pt idx="63">
                  <c:v>4681.1289999999999</c:v>
                </c:pt>
                <c:pt idx="64">
                  <c:v>3567.6919999999996</c:v>
                </c:pt>
                <c:pt idx="65">
                  <c:v>1693.7439999999999</c:v>
                </c:pt>
                <c:pt idx="66">
                  <c:v>1440.42</c:v>
                </c:pt>
                <c:pt idx="67">
                  <c:v>3021.0909999999999</c:v>
                </c:pt>
                <c:pt idx="68">
                  <c:v>5406.1710000000003</c:v>
                </c:pt>
                <c:pt idx="69">
                  <c:v>8490.3940000000002</c:v>
                </c:pt>
                <c:pt idx="70">
                  <c:v>6623.25</c:v>
                </c:pt>
                <c:pt idx="71">
                  <c:v>7339.7820000000011</c:v>
                </c:pt>
                <c:pt idx="72">
                  <c:v>6279.3940000000002</c:v>
                </c:pt>
                <c:pt idx="73">
                  <c:v>3384.373</c:v>
                </c:pt>
                <c:pt idx="74">
                  <c:v>2440.2889999999998</c:v>
                </c:pt>
                <c:pt idx="75">
                  <c:v>3873.2869999999998</c:v>
                </c:pt>
                <c:pt idx="76">
                  <c:v>9079.1880000000001</c:v>
                </c:pt>
                <c:pt idx="77">
                  <c:v>8115.6450000000004</c:v>
                </c:pt>
                <c:pt idx="78">
                  <c:v>2791.82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2.5550000000000002</c:v>
                </c:pt>
                <c:pt idx="83">
                  <c:v>0.59299999999999997</c:v>
                </c:pt>
                <c:pt idx="84">
                  <c:v>2656.93</c:v>
                </c:pt>
                <c:pt idx="85">
                  <c:v>1861.107</c:v>
                </c:pt>
                <c:pt idx="86">
                  <c:v>6.1950000000000003</c:v>
                </c:pt>
                <c:pt idx="87">
                  <c:v>84.552999999999997</c:v>
                </c:pt>
                <c:pt idx="88">
                  <c:v>0</c:v>
                </c:pt>
                <c:pt idx="89">
                  <c:v>2.3940000000000001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589.57399999999996</c:v>
                </c:pt>
                <c:pt idx="97">
                  <c:v>700.53</c:v>
                </c:pt>
                <c:pt idx="98">
                  <c:v>945.75800000000004</c:v>
                </c:pt>
                <c:pt idx="99">
                  <c:v>4640.3670000000002</c:v>
                </c:pt>
                <c:pt idx="100">
                  <c:v>3648.7089999999998</c:v>
                </c:pt>
                <c:pt idx="101">
                  <c:v>1603.944</c:v>
                </c:pt>
                <c:pt idx="102">
                  <c:v>1319.7660000000001</c:v>
                </c:pt>
                <c:pt idx="103">
                  <c:v>1598.549</c:v>
                </c:pt>
                <c:pt idx="104">
                  <c:v>5708.1</c:v>
                </c:pt>
                <c:pt idx="105">
                  <c:v>4230.7870000000003</c:v>
                </c:pt>
                <c:pt idx="106">
                  <c:v>0</c:v>
                </c:pt>
                <c:pt idx="107">
                  <c:v>1428.33</c:v>
                </c:pt>
                <c:pt idx="108">
                  <c:v>749.48599999999999</c:v>
                </c:pt>
                <c:pt idx="109">
                  <c:v>748.95299999999997</c:v>
                </c:pt>
                <c:pt idx="110">
                  <c:v>800.19200000000001</c:v>
                </c:pt>
                <c:pt idx="111">
                  <c:v>360.10899999999998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24.364999999999998</c:v>
                </c:pt>
                <c:pt idx="118">
                  <c:v>0</c:v>
                </c:pt>
                <c:pt idx="119">
                  <c:v>0</c:v>
                </c:pt>
                <c:pt idx="120">
                  <c:v>4710.8040000000001</c:v>
                </c:pt>
                <c:pt idx="121">
                  <c:v>4816.93</c:v>
                </c:pt>
                <c:pt idx="122">
                  <c:v>4816.7619999999997</c:v>
                </c:pt>
                <c:pt idx="123">
                  <c:v>4816.7380000000003</c:v>
                </c:pt>
                <c:pt idx="124">
                  <c:v>4816.5749999999998</c:v>
                </c:pt>
                <c:pt idx="125">
                  <c:v>4666.4750000000004</c:v>
                </c:pt>
                <c:pt idx="126">
                  <c:v>2372.5709999999999</c:v>
                </c:pt>
                <c:pt idx="127">
                  <c:v>329.54500000000002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906.92</c:v>
                </c:pt>
                <c:pt idx="135">
                  <c:v>0</c:v>
                </c:pt>
                <c:pt idx="136">
                  <c:v>5.39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0.41099999999999998</c:v>
                </c:pt>
                <c:pt idx="141">
                  <c:v>2.577</c:v>
                </c:pt>
                <c:pt idx="142">
                  <c:v>0</c:v>
                </c:pt>
                <c:pt idx="143">
                  <c:v>13.081</c:v>
                </c:pt>
                <c:pt idx="144">
                  <c:v>4.3120000000000003</c:v>
                </c:pt>
                <c:pt idx="145">
                  <c:v>1.071</c:v>
                </c:pt>
                <c:pt idx="146">
                  <c:v>0</c:v>
                </c:pt>
                <c:pt idx="147">
                  <c:v>0</c:v>
                </c:pt>
                <c:pt idx="148">
                  <c:v>9.1050000000000004</c:v>
                </c:pt>
                <c:pt idx="149">
                  <c:v>13.17</c:v>
                </c:pt>
                <c:pt idx="150">
                  <c:v>12.912000000000001</c:v>
                </c:pt>
                <c:pt idx="151">
                  <c:v>16.89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1E-3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842.13300000000004</c:v>
                </c:pt>
                <c:pt idx="165">
                  <c:v>2329.038</c:v>
                </c:pt>
                <c:pt idx="166">
                  <c:v>1798.558</c:v>
                </c:pt>
                <c:pt idx="167">
                  <c:v>6.72</c:v>
                </c:pt>
                <c:pt idx="168">
                  <c:v>0</c:v>
                </c:pt>
                <c:pt idx="169">
                  <c:v>0</c:v>
                </c:pt>
                <c:pt idx="170">
                  <c:v>3.2759999999999998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313.68200000000002</c:v>
                </c:pt>
                <c:pt idx="189">
                  <c:v>15.59</c:v>
                </c:pt>
                <c:pt idx="190">
                  <c:v>2.044</c:v>
                </c:pt>
                <c:pt idx="191">
                  <c:v>7.6210000000000004</c:v>
                </c:pt>
                <c:pt idx="192">
                  <c:v>13.352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2.6040000000000001</c:v>
                </c:pt>
                <c:pt idx="231">
                  <c:v>0</c:v>
                </c:pt>
                <c:pt idx="232">
                  <c:v>5.1139999999999999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3.597</c:v>
                </c:pt>
                <c:pt idx="239">
                  <c:v>1.1779999999999999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1063.682</c:v>
                </c:pt>
                <c:pt idx="245">
                  <c:v>1208.8030000000001</c:v>
                </c:pt>
                <c:pt idx="246">
                  <c:v>1572.8679999999999</c:v>
                </c:pt>
                <c:pt idx="247">
                  <c:v>165.63200000000001</c:v>
                </c:pt>
                <c:pt idx="248">
                  <c:v>0</c:v>
                </c:pt>
                <c:pt idx="249">
                  <c:v>0</c:v>
                </c:pt>
                <c:pt idx="250">
                  <c:v>1185.751</c:v>
                </c:pt>
                <c:pt idx="251">
                  <c:v>0</c:v>
                </c:pt>
                <c:pt idx="252">
                  <c:v>0</c:v>
                </c:pt>
                <c:pt idx="253">
                  <c:v>330.322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48.402999999999999</c:v>
                </c:pt>
                <c:pt idx="272">
                  <c:v>0</c:v>
                </c:pt>
                <c:pt idx="273">
                  <c:v>1E-3</c:v>
                </c:pt>
                <c:pt idx="274">
                  <c:v>914.59100000000001</c:v>
                </c:pt>
                <c:pt idx="275">
                  <c:v>381.23599999999999</c:v>
                </c:pt>
                <c:pt idx="276">
                  <c:v>0</c:v>
                </c:pt>
                <c:pt idx="277">
                  <c:v>911.89599999999996</c:v>
                </c:pt>
                <c:pt idx="278">
                  <c:v>662.61699999999996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1747.7180000000001</c:v>
                </c:pt>
                <c:pt idx="292">
                  <c:v>974.55499999999995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148.70500000000001</c:v>
                </c:pt>
                <c:pt idx="301">
                  <c:v>0</c:v>
                </c:pt>
                <c:pt idx="302">
                  <c:v>2259.8229999999999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870.65499999999997</c:v>
                </c:pt>
                <c:pt idx="314">
                  <c:v>1690.2090000000001</c:v>
                </c:pt>
                <c:pt idx="315">
                  <c:v>1571.809</c:v>
                </c:pt>
                <c:pt idx="316">
                  <c:v>2724.3589999999999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777.27599999999995</c:v>
                </c:pt>
                <c:pt idx="322">
                  <c:v>0</c:v>
                </c:pt>
                <c:pt idx="323">
                  <c:v>3760.3409999999999</c:v>
                </c:pt>
                <c:pt idx="324">
                  <c:v>2866.5509999999999</c:v>
                </c:pt>
                <c:pt idx="325">
                  <c:v>0</c:v>
                </c:pt>
                <c:pt idx="326">
                  <c:v>754.39099999999996</c:v>
                </c:pt>
                <c:pt idx="327">
                  <c:v>544.30499999999995</c:v>
                </c:pt>
                <c:pt idx="328">
                  <c:v>2653.7429999999999</c:v>
                </c:pt>
                <c:pt idx="329">
                  <c:v>3371.0350000000003</c:v>
                </c:pt>
                <c:pt idx="330">
                  <c:v>2858.9540000000002</c:v>
                </c:pt>
                <c:pt idx="331">
                  <c:v>440.76900000000001</c:v>
                </c:pt>
                <c:pt idx="332">
                  <c:v>981.74900000000002</c:v>
                </c:pt>
                <c:pt idx="333">
                  <c:v>4886.7110000000002</c:v>
                </c:pt>
                <c:pt idx="334">
                  <c:v>7027.9079999999994</c:v>
                </c:pt>
                <c:pt idx="335">
                  <c:v>6822.3619999999992</c:v>
                </c:pt>
                <c:pt idx="336">
                  <c:v>4908.0580000000009</c:v>
                </c:pt>
                <c:pt idx="337">
                  <c:v>3038.6790000000001</c:v>
                </c:pt>
                <c:pt idx="338">
                  <c:v>3491.0320000000002</c:v>
                </c:pt>
                <c:pt idx="339">
                  <c:v>1273.4850000000001</c:v>
                </c:pt>
                <c:pt idx="340">
                  <c:v>1251.903</c:v>
                </c:pt>
                <c:pt idx="341">
                  <c:v>562.35900000000004</c:v>
                </c:pt>
                <c:pt idx="342">
                  <c:v>2708.2170000000001</c:v>
                </c:pt>
                <c:pt idx="343">
                  <c:v>6063.585</c:v>
                </c:pt>
                <c:pt idx="344">
                  <c:v>6833.6280000000006</c:v>
                </c:pt>
                <c:pt idx="345">
                  <c:v>3374.2419999999997</c:v>
                </c:pt>
                <c:pt idx="346">
                  <c:v>1371.2840000000001</c:v>
                </c:pt>
                <c:pt idx="347">
                  <c:v>540.47500000000002</c:v>
                </c:pt>
                <c:pt idx="348">
                  <c:v>74.488</c:v>
                </c:pt>
                <c:pt idx="349">
                  <c:v>0</c:v>
                </c:pt>
                <c:pt idx="350">
                  <c:v>0</c:v>
                </c:pt>
                <c:pt idx="351">
                  <c:v>34.502000000000002</c:v>
                </c:pt>
                <c:pt idx="352">
                  <c:v>0.21099999999999999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3.5</c:v>
                </c:pt>
                <c:pt idx="359">
                  <c:v>108.024</c:v>
                </c:pt>
                <c:pt idx="360">
                  <c:v>4317.848</c:v>
                </c:pt>
                <c:pt idx="361">
                  <c:v>6168.777</c:v>
                </c:pt>
                <c:pt idx="362">
                  <c:v>5683.4519999999993</c:v>
                </c:pt>
                <c:pt idx="363">
                  <c:v>5717.085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3D-4ECD-A976-28E5EF444CDF}"/>
            </c:ext>
          </c:extLst>
        </c:ser>
        <c:ser>
          <c:idx val="1"/>
          <c:order val="1"/>
          <c:tx>
            <c:strRef>
              <c:f>'3.1'!$Q$6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  <a:alpha val="90000"/>
              </a:schemeClr>
            </a:solidFill>
          </c:spPr>
          <c:invertIfNegative val="0"/>
          <c:cat>
            <c:numRef>
              <c:f>'3.1'!$M$7:$M$373</c:f>
              <c:numCache>
                <c:formatCode>d/m;@</c:formatCode>
                <c:ptCount val="36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43510</c:v>
                </c:pt>
                <c:pt idx="44">
                  <c:v>43511</c:v>
                </c:pt>
                <c:pt idx="45">
                  <c:v>43512</c:v>
                </c:pt>
                <c:pt idx="46">
                  <c:v>43513</c:v>
                </c:pt>
                <c:pt idx="47">
                  <c:v>43514</c:v>
                </c:pt>
                <c:pt idx="48">
                  <c:v>43515</c:v>
                </c:pt>
                <c:pt idx="49">
                  <c:v>43516</c:v>
                </c:pt>
                <c:pt idx="50">
                  <c:v>43517</c:v>
                </c:pt>
                <c:pt idx="51">
                  <c:v>43518</c:v>
                </c:pt>
                <c:pt idx="52">
                  <c:v>43519</c:v>
                </c:pt>
                <c:pt idx="53">
                  <c:v>43520</c:v>
                </c:pt>
                <c:pt idx="54">
                  <c:v>43521</c:v>
                </c:pt>
                <c:pt idx="55">
                  <c:v>43522</c:v>
                </c:pt>
                <c:pt idx="56">
                  <c:v>43523</c:v>
                </c:pt>
                <c:pt idx="57">
                  <c:v>43524</c:v>
                </c:pt>
                <c:pt idx="58">
                  <c:v>43525</c:v>
                </c:pt>
                <c:pt idx="59">
                  <c:v>43526</c:v>
                </c:pt>
                <c:pt idx="60">
                  <c:v>43527</c:v>
                </c:pt>
                <c:pt idx="61">
                  <c:v>43528</c:v>
                </c:pt>
                <c:pt idx="62">
                  <c:v>43529</c:v>
                </c:pt>
                <c:pt idx="63">
                  <c:v>43530</c:v>
                </c:pt>
                <c:pt idx="64">
                  <c:v>43531</c:v>
                </c:pt>
                <c:pt idx="65">
                  <c:v>43532</c:v>
                </c:pt>
                <c:pt idx="66">
                  <c:v>43533</c:v>
                </c:pt>
                <c:pt idx="67">
                  <c:v>43534</c:v>
                </c:pt>
                <c:pt idx="68">
                  <c:v>43535</c:v>
                </c:pt>
                <c:pt idx="69">
                  <c:v>43536</c:v>
                </c:pt>
                <c:pt idx="70">
                  <c:v>43537</c:v>
                </c:pt>
                <c:pt idx="71">
                  <c:v>43538</c:v>
                </c:pt>
                <c:pt idx="72">
                  <c:v>43539</c:v>
                </c:pt>
                <c:pt idx="73">
                  <c:v>43540</c:v>
                </c:pt>
                <c:pt idx="74">
                  <c:v>43541</c:v>
                </c:pt>
                <c:pt idx="75">
                  <c:v>43542</c:v>
                </c:pt>
                <c:pt idx="76">
                  <c:v>43543</c:v>
                </c:pt>
                <c:pt idx="77">
                  <c:v>43544</c:v>
                </c:pt>
                <c:pt idx="78">
                  <c:v>43545</c:v>
                </c:pt>
                <c:pt idx="79">
                  <c:v>43546</c:v>
                </c:pt>
                <c:pt idx="80">
                  <c:v>43547</c:v>
                </c:pt>
                <c:pt idx="81">
                  <c:v>43548</c:v>
                </c:pt>
                <c:pt idx="82">
                  <c:v>43549</c:v>
                </c:pt>
                <c:pt idx="83">
                  <c:v>43550</c:v>
                </c:pt>
                <c:pt idx="84">
                  <c:v>43551</c:v>
                </c:pt>
                <c:pt idx="85">
                  <c:v>43552</c:v>
                </c:pt>
                <c:pt idx="86">
                  <c:v>43553</c:v>
                </c:pt>
                <c:pt idx="87">
                  <c:v>43554</c:v>
                </c:pt>
                <c:pt idx="88">
                  <c:v>43555</c:v>
                </c:pt>
                <c:pt idx="89">
                  <c:v>43556</c:v>
                </c:pt>
                <c:pt idx="90">
                  <c:v>43557</c:v>
                </c:pt>
                <c:pt idx="91">
                  <c:v>43558</c:v>
                </c:pt>
                <c:pt idx="92">
                  <c:v>43559</c:v>
                </c:pt>
                <c:pt idx="93">
                  <c:v>43560</c:v>
                </c:pt>
                <c:pt idx="94">
                  <c:v>43561</c:v>
                </c:pt>
                <c:pt idx="95">
                  <c:v>43562</c:v>
                </c:pt>
                <c:pt idx="96">
                  <c:v>43563</c:v>
                </c:pt>
                <c:pt idx="97">
                  <c:v>43564</c:v>
                </c:pt>
                <c:pt idx="98">
                  <c:v>43565</c:v>
                </c:pt>
                <c:pt idx="99">
                  <c:v>43566</c:v>
                </c:pt>
                <c:pt idx="100">
                  <c:v>43567</c:v>
                </c:pt>
                <c:pt idx="101">
                  <c:v>43568</c:v>
                </c:pt>
                <c:pt idx="102">
                  <c:v>43569</c:v>
                </c:pt>
                <c:pt idx="103">
                  <c:v>43570</c:v>
                </c:pt>
                <c:pt idx="104">
                  <c:v>43571</c:v>
                </c:pt>
                <c:pt idx="105">
                  <c:v>43572</c:v>
                </c:pt>
                <c:pt idx="106">
                  <c:v>43573</c:v>
                </c:pt>
                <c:pt idx="107">
                  <c:v>43574</c:v>
                </c:pt>
                <c:pt idx="108">
                  <c:v>43575</c:v>
                </c:pt>
                <c:pt idx="109">
                  <c:v>43576</c:v>
                </c:pt>
                <c:pt idx="110">
                  <c:v>43577</c:v>
                </c:pt>
                <c:pt idx="111">
                  <c:v>43578</c:v>
                </c:pt>
                <c:pt idx="112">
                  <c:v>43579</c:v>
                </c:pt>
                <c:pt idx="113">
                  <c:v>43580</c:v>
                </c:pt>
                <c:pt idx="114">
                  <c:v>43581</c:v>
                </c:pt>
                <c:pt idx="115">
                  <c:v>43582</c:v>
                </c:pt>
                <c:pt idx="116">
                  <c:v>43583</c:v>
                </c:pt>
                <c:pt idx="117">
                  <c:v>43584</c:v>
                </c:pt>
                <c:pt idx="118">
                  <c:v>43585</c:v>
                </c:pt>
                <c:pt idx="119">
                  <c:v>43586</c:v>
                </c:pt>
                <c:pt idx="120">
                  <c:v>43587</c:v>
                </c:pt>
                <c:pt idx="121">
                  <c:v>43588</c:v>
                </c:pt>
                <c:pt idx="122">
                  <c:v>43589</c:v>
                </c:pt>
                <c:pt idx="123">
                  <c:v>43590</c:v>
                </c:pt>
                <c:pt idx="124">
                  <c:v>43591</c:v>
                </c:pt>
                <c:pt idx="125">
                  <c:v>43592</c:v>
                </c:pt>
                <c:pt idx="126">
                  <c:v>43593</c:v>
                </c:pt>
                <c:pt idx="127">
                  <c:v>43594</c:v>
                </c:pt>
                <c:pt idx="128">
                  <c:v>43595</c:v>
                </c:pt>
                <c:pt idx="129">
                  <c:v>43596</c:v>
                </c:pt>
                <c:pt idx="130">
                  <c:v>43597</c:v>
                </c:pt>
                <c:pt idx="131">
                  <c:v>43598</c:v>
                </c:pt>
                <c:pt idx="132">
                  <c:v>43599</c:v>
                </c:pt>
                <c:pt idx="133">
                  <c:v>43600</c:v>
                </c:pt>
                <c:pt idx="134">
                  <c:v>43601</c:v>
                </c:pt>
                <c:pt idx="135">
                  <c:v>43602</c:v>
                </c:pt>
                <c:pt idx="136">
                  <c:v>43603</c:v>
                </c:pt>
                <c:pt idx="137">
                  <c:v>43604</c:v>
                </c:pt>
                <c:pt idx="138">
                  <c:v>43605</c:v>
                </c:pt>
                <c:pt idx="139">
                  <c:v>43606</c:v>
                </c:pt>
                <c:pt idx="140">
                  <c:v>43607</c:v>
                </c:pt>
                <c:pt idx="141">
                  <c:v>43608</c:v>
                </c:pt>
                <c:pt idx="142">
                  <c:v>43609</c:v>
                </c:pt>
                <c:pt idx="143">
                  <c:v>43610</c:v>
                </c:pt>
                <c:pt idx="144">
                  <c:v>43611</c:v>
                </c:pt>
                <c:pt idx="145">
                  <c:v>43612</c:v>
                </c:pt>
                <c:pt idx="146">
                  <c:v>43613</c:v>
                </c:pt>
                <c:pt idx="147">
                  <c:v>43614</c:v>
                </c:pt>
                <c:pt idx="148">
                  <c:v>43615</c:v>
                </c:pt>
                <c:pt idx="149">
                  <c:v>43616</c:v>
                </c:pt>
                <c:pt idx="150">
                  <c:v>43617</c:v>
                </c:pt>
                <c:pt idx="151">
                  <c:v>43618</c:v>
                </c:pt>
                <c:pt idx="152">
                  <c:v>43619</c:v>
                </c:pt>
                <c:pt idx="153">
                  <c:v>43620</c:v>
                </c:pt>
                <c:pt idx="154">
                  <c:v>43621</c:v>
                </c:pt>
                <c:pt idx="155">
                  <c:v>43622</c:v>
                </c:pt>
                <c:pt idx="156">
                  <c:v>43623</c:v>
                </c:pt>
                <c:pt idx="157">
                  <c:v>43624</c:v>
                </c:pt>
                <c:pt idx="158">
                  <c:v>43625</c:v>
                </c:pt>
                <c:pt idx="159">
                  <c:v>43626</c:v>
                </c:pt>
                <c:pt idx="160">
                  <c:v>43627</c:v>
                </c:pt>
                <c:pt idx="161">
                  <c:v>43628</c:v>
                </c:pt>
                <c:pt idx="162">
                  <c:v>43629</c:v>
                </c:pt>
                <c:pt idx="163">
                  <c:v>43630</c:v>
                </c:pt>
                <c:pt idx="164">
                  <c:v>43631</c:v>
                </c:pt>
                <c:pt idx="165">
                  <c:v>43632</c:v>
                </c:pt>
                <c:pt idx="166">
                  <c:v>43633</c:v>
                </c:pt>
                <c:pt idx="167">
                  <c:v>43634</c:v>
                </c:pt>
                <c:pt idx="168">
                  <c:v>43635</c:v>
                </c:pt>
                <c:pt idx="169">
                  <c:v>43636</c:v>
                </c:pt>
                <c:pt idx="170">
                  <c:v>43637</c:v>
                </c:pt>
                <c:pt idx="171">
                  <c:v>43638</c:v>
                </c:pt>
                <c:pt idx="172">
                  <c:v>43639</c:v>
                </c:pt>
                <c:pt idx="173">
                  <c:v>43640</c:v>
                </c:pt>
                <c:pt idx="174">
                  <c:v>43641</c:v>
                </c:pt>
                <c:pt idx="175">
                  <c:v>43642</c:v>
                </c:pt>
                <c:pt idx="176">
                  <c:v>43643</c:v>
                </c:pt>
                <c:pt idx="177">
                  <c:v>43644</c:v>
                </c:pt>
                <c:pt idx="178">
                  <c:v>43645</c:v>
                </c:pt>
                <c:pt idx="179">
                  <c:v>43646</c:v>
                </c:pt>
                <c:pt idx="180">
                  <c:v>43647</c:v>
                </c:pt>
                <c:pt idx="181">
                  <c:v>43648</c:v>
                </c:pt>
                <c:pt idx="182">
                  <c:v>43649</c:v>
                </c:pt>
                <c:pt idx="183">
                  <c:v>43650</c:v>
                </c:pt>
                <c:pt idx="184">
                  <c:v>43651</c:v>
                </c:pt>
                <c:pt idx="185">
                  <c:v>43652</c:v>
                </c:pt>
                <c:pt idx="186">
                  <c:v>43653</c:v>
                </c:pt>
                <c:pt idx="187">
                  <c:v>43654</c:v>
                </c:pt>
                <c:pt idx="188">
                  <c:v>43655</c:v>
                </c:pt>
                <c:pt idx="189">
                  <c:v>43656</c:v>
                </c:pt>
                <c:pt idx="190">
                  <c:v>43657</c:v>
                </c:pt>
                <c:pt idx="191">
                  <c:v>43658</c:v>
                </c:pt>
                <c:pt idx="192">
                  <c:v>43659</c:v>
                </c:pt>
                <c:pt idx="193">
                  <c:v>43660</c:v>
                </c:pt>
                <c:pt idx="194">
                  <c:v>43661</c:v>
                </c:pt>
                <c:pt idx="195">
                  <c:v>43662</c:v>
                </c:pt>
                <c:pt idx="196">
                  <c:v>43663</c:v>
                </c:pt>
                <c:pt idx="197">
                  <c:v>43664</c:v>
                </c:pt>
                <c:pt idx="198">
                  <c:v>43665</c:v>
                </c:pt>
                <c:pt idx="199">
                  <c:v>43666</c:v>
                </c:pt>
                <c:pt idx="200">
                  <c:v>43667</c:v>
                </c:pt>
                <c:pt idx="201">
                  <c:v>43668</c:v>
                </c:pt>
                <c:pt idx="202">
                  <c:v>43669</c:v>
                </c:pt>
                <c:pt idx="203">
                  <c:v>43670</c:v>
                </c:pt>
                <c:pt idx="204">
                  <c:v>43671</c:v>
                </c:pt>
                <c:pt idx="205">
                  <c:v>43672</c:v>
                </c:pt>
                <c:pt idx="206">
                  <c:v>43673</c:v>
                </c:pt>
                <c:pt idx="207">
                  <c:v>43674</c:v>
                </c:pt>
                <c:pt idx="208">
                  <c:v>43675</c:v>
                </c:pt>
                <c:pt idx="209">
                  <c:v>43676</c:v>
                </c:pt>
                <c:pt idx="210">
                  <c:v>43677</c:v>
                </c:pt>
                <c:pt idx="211">
                  <c:v>43678</c:v>
                </c:pt>
                <c:pt idx="212">
                  <c:v>43679</c:v>
                </c:pt>
                <c:pt idx="213">
                  <c:v>43680</c:v>
                </c:pt>
                <c:pt idx="214">
                  <c:v>43681</c:v>
                </c:pt>
                <c:pt idx="215">
                  <c:v>43682</c:v>
                </c:pt>
                <c:pt idx="216">
                  <c:v>43683</c:v>
                </c:pt>
                <c:pt idx="217">
                  <c:v>43684</c:v>
                </c:pt>
                <c:pt idx="218">
                  <c:v>43685</c:v>
                </c:pt>
                <c:pt idx="219">
                  <c:v>43686</c:v>
                </c:pt>
                <c:pt idx="220">
                  <c:v>43687</c:v>
                </c:pt>
                <c:pt idx="221">
                  <c:v>43688</c:v>
                </c:pt>
                <c:pt idx="222">
                  <c:v>43689</c:v>
                </c:pt>
                <c:pt idx="223">
                  <c:v>43690</c:v>
                </c:pt>
                <c:pt idx="224">
                  <c:v>43691</c:v>
                </c:pt>
                <c:pt idx="225">
                  <c:v>43692</c:v>
                </c:pt>
                <c:pt idx="226">
                  <c:v>43693</c:v>
                </c:pt>
                <c:pt idx="227">
                  <c:v>43694</c:v>
                </c:pt>
                <c:pt idx="228">
                  <c:v>43695</c:v>
                </c:pt>
                <c:pt idx="229">
                  <c:v>43696</c:v>
                </c:pt>
                <c:pt idx="230">
                  <c:v>43697</c:v>
                </c:pt>
                <c:pt idx="231">
                  <c:v>43698</c:v>
                </c:pt>
                <c:pt idx="232">
                  <c:v>43699</c:v>
                </c:pt>
                <c:pt idx="233">
                  <c:v>43700</c:v>
                </c:pt>
                <c:pt idx="234">
                  <c:v>43701</c:v>
                </c:pt>
                <c:pt idx="235">
                  <c:v>43702</c:v>
                </c:pt>
                <c:pt idx="236">
                  <c:v>43703</c:v>
                </c:pt>
                <c:pt idx="237">
                  <c:v>43704</c:v>
                </c:pt>
                <c:pt idx="238">
                  <c:v>43705</c:v>
                </c:pt>
                <c:pt idx="239">
                  <c:v>43706</c:v>
                </c:pt>
                <c:pt idx="240">
                  <c:v>43707</c:v>
                </c:pt>
                <c:pt idx="241">
                  <c:v>43708</c:v>
                </c:pt>
                <c:pt idx="242">
                  <c:v>43709</c:v>
                </c:pt>
                <c:pt idx="243">
                  <c:v>43710</c:v>
                </c:pt>
                <c:pt idx="244">
                  <c:v>43711</c:v>
                </c:pt>
                <c:pt idx="245">
                  <c:v>43712</c:v>
                </c:pt>
                <c:pt idx="246">
                  <c:v>43713</c:v>
                </c:pt>
                <c:pt idx="247">
                  <c:v>43714</c:v>
                </c:pt>
                <c:pt idx="248">
                  <c:v>43715</c:v>
                </c:pt>
                <c:pt idx="249">
                  <c:v>43716</c:v>
                </c:pt>
                <c:pt idx="250">
                  <c:v>43717</c:v>
                </c:pt>
                <c:pt idx="251">
                  <c:v>43718</c:v>
                </c:pt>
                <c:pt idx="252">
                  <c:v>43719</c:v>
                </c:pt>
                <c:pt idx="253">
                  <c:v>43720</c:v>
                </c:pt>
                <c:pt idx="254">
                  <c:v>43721</c:v>
                </c:pt>
                <c:pt idx="255">
                  <c:v>43722</c:v>
                </c:pt>
                <c:pt idx="256">
                  <c:v>43723</c:v>
                </c:pt>
                <c:pt idx="257">
                  <c:v>43724</c:v>
                </c:pt>
                <c:pt idx="258">
                  <c:v>43725</c:v>
                </c:pt>
                <c:pt idx="259">
                  <c:v>43726</c:v>
                </c:pt>
                <c:pt idx="260">
                  <c:v>43727</c:v>
                </c:pt>
                <c:pt idx="261">
                  <c:v>43728</c:v>
                </c:pt>
                <c:pt idx="262">
                  <c:v>43729</c:v>
                </c:pt>
                <c:pt idx="263">
                  <c:v>43730</c:v>
                </c:pt>
                <c:pt idx="264">
                  <c:v>43731</c:v>
                </c:pt>
                <c:pt idx="265">
                  <c:v>43732</c:v>
                </c:pt>
                <c:pt idx="266">
                  <c:v>43733</c:v>
                </c:pt>
                <c:pt idx="267">
                  <c:v>43734</c:v>
                </c:pt>
                <c:pt idx="268">
                  <c:v>43735</c:v>
                </c:pt>
                <c:pt idx="269">
                  <c:v>43736</c:v>
                </c:pt>
                <c:pt idx="270">
                  <c:v>43737</c:v>
                </c:pt>
                <c:pt idx="271">
                  <c:v>43738</c:v>
                </c:pt>
                <c:pt idx="272">
                  <c:v>43739</c:v>
                </c:pt>
                <c:pt idx="273">
                  <c:v>43740</c:v>
                </c:pt>
                <c:pt idx="274">
                  <c:v>43741</c:v>
                </c:pt>
                <c:pt idx="275">
                  <c:v>43742</c:v>
                </c:pt>
                <c:pt idx="276">
                  <c:v>43743</c:v>
                </c:pt>
                <c:pt idx="277">
                  <c:v>43744</c:v>
                </c:pt>
                <c:pt idx="278">
                  <c:v>43745</c:v>
                </c:pt>
                <c:pt idx="279">
                  <c:v>43746</c:v>
                </c:pt>
                <c:pt idx="280">
                  <c:v>43747</c:v>
                </c:pt>
                <c:pt idx="281">
                  <c:v>43748</c:v>
                </c:pt>
                <c:pt idx="282">
                  <c:v>43749</c:v>
                </c:pt>
                <c:pt idx="283">
                  <c:v>43750</c:v>
                </c:pt>
                <c:pt idx="284">
                  <c:v>43751</c:v>
                </c:pt>
                <c:pt idx="285">
                  <c:v>43752</c:v>
                </c:pt>
                <c:pt idx="286">
                  <c:v>43753</c:v>
                </c:pt>
                <c:pt idx="287">
                  <c:v>43754</c:v>
                </c:pt>
                <c:pt idx="288">
                  <c:v>43755</c:v>
                </c:pt>
                <c:pt idx="289">
                  <c:v>43756</c:v>
                </c:pt>
                <c:pt idx="290">
                  <c:v>43757</c:v>
                </c:pt>
                <c:pt idx="291">
                  <c:v>43758</c:v>
                </c:pt>
                <c:pt idx="292">
                  <c:v>43759</c:v>
                </c:pt>
                <c:pt idx="293">
                  <c:v>43760</c:v>
                </c:pt>
                <c:pt idx="294">
                  <c:v>43761</c:v>
                </c:pt>
                <c:pt idx="295">
                  <c:v>43762</c:v>
                </c:pt>
                <c:pt idx="296">
                  <c:v>43763</c:v>
                </c:pt>
                <c:pt idx="297">
                  <c:v>43764</c:v>
                </c:pt>
                <c:pt idx="298">
                  <c:v>43765</c:v>
                </c:pt>
                <c:pt idx="299">
                  <c:v>43766</c:v>
                </c:pt>
                <c:pt idx="300">
                  <c:v>43767</c:v>
                </c:pt>
                <c:pt idx="301">
                  <c:v>43768</c:v>
                </c:pt>
                <c:pt idx="302">
                  <c:v>43769</c:v>
                </c:pt>
                <c:pt idx="303">
                  <c:v>43770</c:v>
                </c:pt>
                <c:pt idx="304">
                  <c:v>43771</c:v>
                </c:pt>
                <c:pt idx="305">
                  <c:v>43772</c:v>
                </c:pt>
                <c:pt idx="306">
                  <c:v>43773</c:v>
                </c:pt>
                <c:pt idx="307">
                  <c:v>43774</c:v>
                </c:pt>
                <c:pt idx="308">
                  <c:v>43775</c:v>
                </c:pt>
                <c:pt idx="309">
                  <c:v>43776</c:v>
                </c:pt>
                <c:pt idx="310">
                  <c:v>43777</c:v>
                </c:pt>
                <c:pt idx="311">
                  <c:v>43778</c:v>
                </c:pt>
                <c:pt idx="312">
                  <c:v>43779</c:v>
                </c:pt>
                <c:pt idx="313">
                  <c:v>43780</c:v>
                </c:pt>
                <c:pt idx="314">
                  <c:v>43781</c:v>
                </c:pt>
                <c:pt idx="315">
                  <c:v>43782</c:v>
                </c:pt>
                <c:pt idx="316">
                  <c:v>43783</c:v>
                </c:pt>
                <c:pt idx="317">
                  <c:v>43784</c:v>
                </c:pt>
                <c:pt idx="318">
                  <c:v>43785</c:v>
                </c:pt>
                <c:pt idx="319">
                  <c:v>43786</c:v>
                </c:pt>
                <c:pt idx="320">
                  <c:v>43787</c:v>
                </c:pt>
                <c:pt idx="321">
                  <c:v>43788</c:v>
                </c:pt>
                <c:pt idx="322">
                  <c:v>43789</c:v>
                </c:pt>
                <c:pt idx="323">
                  <c:v>43790</c:v>
                </c:pt>
                <c:pt idx="324">
                  <c:v>43791</c:v>
                </c:pt>
                <c:pt idx="325">
                  <c:v>43792</c:v>
                </c:pt>
                <c:pt idx="326">
                  <c:v>43793</c:v>
                </c:pt>
                <c:pt idx="327">
                  <c:v>43794</c:v>
                </c:pt>
                <c:pt idx="328">
                  <c:v>43795</c:v>
                </c:pt>
                <c:pt idx="329">
                  <c:v>43796</c:v>
                </c:pt>
                <c:pt idx="330">
                  <c:v>43797</c:v>
                </c:pt>
                <c:pt idx="331">
                  <c:v>43798</c:v>
                </c:pt>
                <c:pt idx="332">
                  <c:v>43799</c:v>
                </c:pt>
                <c:pt idx="333">
                  <c:v>43800</c:v>
                </c:pt>
                <c:pt idx="334">
                  <c:v>43801</c:v>
                </c:pt>
                <c:pt idx="335">
                  <c:v>43802</c:v>
                </c:pt>
                <c:pt idx="336">
                  <c:v>43803</c:v>
                </c:pt>
                <c:pt idx="337">
                  <c:v>43804</c:v>
                </c:pt>
                <c:pt idx="338">
                  <c:v>43805</c:v>
                </c:pt>
                <c:pt idx="339">
                  <c:v>43806</c:v>
                </c:pt>
                <c:pt idx="340">
                  <c:v>43807</c:v>
                </c:pt>
                <c:pt idx="341">
                  <c:v>43808</c:v>
                </c:pt>
                <c:pt idx="342">
                  <c:v>43809</c:v>
                </c:pt>
                <c:pt idx="343">
                  <c:v>43810</c:v>
                </c:pt>
                <c:pt idx="344">
                  <c:v>43811</c:v>
                </c:pt>
                <c:pt idx="345">
                  <c:v>43812</c:v>
                </c:pt>
                <c:pt idx="346">
                  <c:v>43813</c:v>
                </c:pt>
                <c:pt idx="347">
                  <c:v>43814</c:v>
                </c:pt>
                <c:pt idx="348">
                  <c:v>43815</c:v>
                </c:pt>
                <c:pt idx="349">
                  <c:v>43816</c:v>
                </c:pt>
                <c:pt idx="350">
                  <c:v>43817</c:v>
                </c:pt>
                <c:pt idx="351">
                  <c:v>43818</c:v>
                </c:pt>
                <c:pt idx="352">
                  <c:v>43819</c:v>
                </c:pt>
                <c:pt idx="353">
                  <c:v>43820</c:v>
                </c:pt>
                <c:pt idx="354">
                  <c:v>43821</c:v>
                </c:pt>
                <c:pt idx="355">
                  <c:v>43822</c:v>
                </c:pt>
                <c:pt idx="356">
                  <c:v>43823</c:v>
                </c:pt>
                <c:pt idx="357">
                  <c:v>43824</c:v>
                </c:pt>
                <c:pt idx="358">
                  <c:v>43825</c:v>
                </c:pt>
                <c:pt idx="359">
                  <c:v>43826</c:v>
                </c:pt>
                <c:pt idx="360">
                  <c:v>43827</c:v>
                </c:pt>
                <c:pt idx="361">
                  <c:v>43828</c:v>
                </c:pt>
                <c:pt idx="362">
                  <c:v>43829</c:v>
                </c:pt>
                <c:pt idx="363">
                  <c:v>43830</c:v>
                </c:pt>
              </c:numCache>
            </c:numRef>
          </c:cat>
          <c:val>
            <c:numRef>
              <c:f>'3.1'!$Q$7:$Q$373</c:f>
              <c:numCache>
                <c:formatCode>0.0</c:formatCode>
                <c:ptCount val="367"/>
                <c:pt idx="0">
                  <c:v>0</c:v>
                </c:pt>
                <c:pt idx="1">
                  <c:v>-6.3150000000000004</c:v>
                </c:pt>
                <c:pt idx="2">
                  <c:v>-16.196000000000002</c:v>
                </c:pt>
                <c:pt idx="3">
                  <c:v>0</c:v>
                </c:pt>
                <c:pt idx="4">
                  <c:v>-1656.741</c:v>
                </c:pt>
                <c:pt idx="5">
                  <c:v>-1569.3409999999999</c:v>
                </c:pt>
                <c:pt idx="6">
                  <c:v>-8.9789999999999992</c:v>
                </c:pt>
                <c:pt idx="7">
                  <c:v>-276.346</c:v>
                </c:pt>
                <c:pt idx="8">
                  <c:v>-12.276999999999999</c:v>
                </c:pt>
                <c:pt idx="9">
                  <c:v>0</c:v>
                </c:pt>
                <c:pt idx="10">
                  <c:v>-460.423</c:v>
                </c:pt>
                <c:pt idx="11">
                  <c:v>-3620.1990000000001</c:v>
                </c:pt>
                <c:pt idx="12">
                  <c:v>-3585.7339999999999</c:v>
                </c:pt>
                <c:pt idx="13">
                  <c:v>-1901.934</c:v>
                </c:pt>
                <c:pt idx="14">
                  <c:v>-553.93100000000004</c:v>
                </c:pt>
                <c:pt idx="15">
                  <c:v>-2362.7490000000003</c:v>
                </c:pt>
                <c:pt idx="16">
                  <c:v>-2068.0050000000001</c:v>
                </c:pt>
                <c:pt idx="17">
                  <c:v>-910.68799999999999</c:v>
                </c:pt>
                <c:pt idx="18">
                  <c:v>-17.841999999999999</c:v>
                </c:pt>
                <c:pt idx="19">
                  <c:v>-8.3119999999999994</c:v>
                </c:pt>
                <c:pt idx="20">
                  <c:v>-5.7510000000000003</c:v>
                </c:pt>
                <c:pt idx="21">
                  <c:v>-10.448</c:v>
                </c:pt>
                <c:pt idx="22">
                  <c:v>-20.059999999999999</c:v>
                </c:pt>
                <c:pt idx="23">
                  <c:v>-11.795999999999999</c:v>
                </c:pt>
                <c:pt idx="24">
                  <c:v>0</c:v>
                </c:pt>
                <c:pt idx="25">
                  <c:v>-653.19799999999998</c:v>
                </c:pt>
                <c:pt idx="26">
                  <c:v>-1012.816</c:v>
                </c:pt>
                <c:pt idx="27">
                  <c:v>0</c:v>
                </c:pt>
                <c:pt idx="28">
                  <c:v>0</c:v>
                </c:pt>
                <c:pt idx="29">
                  <c:v>-1E-3</c:v>
                </c:pt>
                <c:pt idx="30">
                  <c:v>0</c:v>
                </c:pt>
                <c:pt idx="31">
                  <c:v>0</c:v>
                </c:pt>
                <c:pt idx="32">
                  <c:v>-744.77499999999998</c:v>
                </c:pt>
                <c:pt idx="33">
                  <c:v>-733.76900000000001</c:v>
                </c:pt>
                <c:pt idx="34">
                  <c:v>0</c:v>
                </c:pt>
                <c:pt idx="35">
                  <c:v>-1E-3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-940.31500000000005</c:v>
                </c:pt>
                <c:pt idx="41">
                  <c:v>0</c:v>
                </c:pt>
                <c:pt idx="42">
                  <c:v>-320.55899999999997</c:v>
                </c:pt>
                <c:pt idx="43">
                  <c:v>0</c:v>
                </c:pt>
                <c:pt idx="44">
                  <c:v>-618.072</c:v>
                </c:pt>
                <c:pt idx="45">
                  <c:v>-3300.7339999999999</c:v>
                </c:pt>
                <c:pt idx="46">
                  <c:v>-3523.8629999999998</c:v>
                </c:pt>
                <c:pt idx="47">
                  <c:v>-2783.7490000000003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-482.40999999999997</c:v>
                </c:pt>
                <c:pt idx="52">
                  <c:v>-532.85799999999995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-849.75699999999995</c:v>
                </c:pt>
                <c:pt idx="57">
                  <c:v>-461.02300000000002</c:v>
                </c:pt>
                <c:pt idx="58">
                  <c:v>-1218.7719999999999</c:v>
                </c:pt>
                <c:pt idx="59">
                  <c:v>-1092.152</c:v>
                </c:pt>
                <c:pt idx="60">
                  <c:v>-1073.819</c:v>
                </c:pt>
                <c:pt idx="61">
                  <c:v>-670.91700000000003</c:v>
                </c:pt>
                <c:pt idx="62">
                  <c:v>-834.125</c:v>
                </c:pt>
                <c:pt idx="63">
                  <c:v>0</c:v>
                </c:pt>
                <c:pt idx="64">
                  <c:v>-169.61699999999999</c:v>
                </c:pt>
                <c:pt idx="65">
                  <c:v>-983.65599999999995</c:v>
                </c:pt>
                <c:pt idx="66">
                  <c:v>-1238.7950000000001</c:v>
                </c:pt>
                <c:pt idx="67">
                  <c:v>-1222.06</c:v>
                </c:pt>
                <c:pt idx="68">
                  <c:v>0</c:v>
                </c:pt>
                <c:pt idx="69">
                  <c:v>0</c:v>
                </c:pt>
                <c:pt idx="70">
                  <c:v>-1E-3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-186.62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-827.63099999999997</c:v>
                </c:pt>
                <c:pt idx="80">
                  <c:v>-5091.0689999999995</c:v>
                </c:pt>
                <c:pt idx="81">
                  <c:v>-5244.0109999999995</c:v>
                </c:pt>
                <c:pt idx="82">
                  <c:v>-556.56899999999996</c:v>
                </c:pt>
                <c:pt idx="83">
                  <c:v>-382.286</c:v>
                </c:pt>
                <c:pt idx="84">
                  <c:v>0</c:v>
                </c:pt>
                <c:pt idx="85">
                  <c:v>0</c:v>
                </c:pt>
                <c:pt idx="86">
                  <c:v>-2572.0039999999999</c:v>
                </c:pt>
                <c:pt idx="87">
                  <c:v>-5024.0339999999997</c:v>
                </c:pt>
                <c:pt idx="88">
                  <c:v>-5531.3040000000001</c:v>
                </c:pt>
                <c:pt idx="89">
                  <c:v>-7013.6660000000002</c:v>
                </c:pt>
                <c:pt idx="90">
                  <c:v>-10126.44</c:v>
                </c:pt>
                <c:pt idx="91">
                  <c:v>-12853.583999999999</c:v>
                </c:pt>
                <c:pt idx="92">
                  <c:v>-13207.872000000001</c:v>
                </c:pt>
                <c:pt idx="93">
                  <c:v>-11593.22</c:v>
                </c:pt>
                <c:pt idx="94">
                  <c:v>-9761.6620000000003</c:v>
                </c:pt>
                <c:pt idx="95">
                  <c:v>-8982.2160000000003</c:v>
                </c:pt>
                <c:pt idx="96">
                  <c:v>-6808.4959999999992</c:v>
                </c:pt>
                <c:pt idx="97">
                  <c:v>-9380.7659999999996</c:v>
                </c:pt>
                <c:pt idx="98">
                  <c:v>-5527.1670000000004</c:v>
                </c:pt>
                <c:pt idx="99">
                  <c:v>-3792.5409999999997</c:v>
                </c:pt>
                <c:pt idx="100">
                  <c:v>-3158.3159999999998</c:v>
                </c:pt>
                <c:pt idx="101">
                  <c:v>-3286.8589999999999</c:v>
                </c:pt>
                <c:pt idx="102">
                  <c:v>-3292.8359999999998</c:v>
                </c:pt>
                <c:pt idx="103">
                  <c:v>-3550.587</c:v>
                </c:pt>
                <c:pt idx="104">
                  <c:v>-8555.719000000001</c:v>
                </c:pt>
                <c:pt idx="105">
                  <c:v>-8783.8329999999987</c:v>
                </c:pt>
                <c:pt idx="106">
                  <c:v>-11627.869000000001</c:v>
                </c:pt>
                <c:pt idx="107">
                  <c:v>-13433.975</c:v>
                </c:pt>
                <c:pt idx="108">
                  <c:v>-16222.565999999999</c:v>
                </c:pt>
                <c:pt idx="109">
                  <c:v>-17284.472000000002</c:v>
                </c:pt>
                <c:pt idx="110">
                  <c:v>-16982.089</c:v>
                </c:pt>
                <c:pt idx="111">
                  <c:v>-17586.228000000003</c:v>
                </c:pt>
                <c:pt idx="112">
                  <c:v>-15221.999</c:v>
                </c:pt>
                <c:pt idx="113">
                  <c:v>-20079.988999999998</c:v>
                </c:pt>
                <c:pt idx="114">
                  <c:v>-20964.733</c:v>
                </c:pt>
                <c:pt idx="115">
                  <c:v>-21126.504000000001</c:v>
                </c:pt>
                <c:pt idx="116">
                  <c:v>-20277.374</c:v>
                </c:pt>
                <c:pt idx="117">
                  <c:v>-16124.069999999998</c:v>
                </c:pt>
                <c:pt idx="118">
                  <c:v>-13691.004999999999</c:v>
                </c:pt>
                <c:pt idx="119">
                  <c:v>-19440.329999999998</c:v>
                </c:pt>
                <c:pt idx="120">
                  <c:v>-20324.391</c:v>
                </c:pt>
                <c:pt idx="121">
                  <c:v>-16856.823</c:v>
                </c:pt>
                <c:pt idx="122">
                  <c:v>-16430.723000000002</c:v>
                </c:pt>
                <c:pt idx="123">
                  <c:v>-15729.439</c:v>
                </c:pt>
                <c:pt idx="124">
                  <c:v>-12302.077999999998</c:v>
                </c:pt>
                <c:pt idx="125">
                  <c:v>-12002.18</c:v>
                </c:pt>
                <c:pt idx="126">
                  <c:v>-13507.214</c:v>
                </c:pt>
                <c:pt idx="127">
                  <c:v>-13597.802000000001</c:v>
                </c:pt>
                <c:pt idx="128">
                  <c:v>-14438.537</c:v>
                </c:pt>
                <c:pt idx="129">
                  <c:v>-14021.247000000001</c:v>
                </c:pt>
                <c:pt idx="130">
                  <c:v>-13725.841</c:v>
                </c:pt>
                <c:pt idx="131">
                  <c:v>-12107.546</c:v>
                </c:pt>
                <c:pt idx="132">
                  <c:v>-11477.922</c:v>
                </c:pt>
                <c:pt idx="133">
                  <c:v>-9894.6309999999994</c:v>
                </c:pt>
                <c:pt idx="134">
                  <c:v>-7870.6880000000001</c:v>
                </c:pt>
                <c:pt idx="135">
                  <c:v>-10644.914999999999</c:v>
                </c:pt>
                <c:pt idx="136">
                  <c:v>-16810.491000000002</c:v>
                </c:pt>
                <c:pt idx="137">
                  <c:v>-18361.844999999998</c:v>
                </c:pt>
                <c:pt idx="138">
                  <c:v>-16135.457</c:v>
                </c:pt>
                <c:pt idx="139">
                  <c:v>-15762.365000000002</c:v>
                </c:pt>
                <c:pt idx="140">
                  <c:v>-15316.995000000001</c:v>
                </c:pt>
                <c:pt idx="141">
                  <c:v>-14934.103000000001</c:v>
                </c:pt>
                <c:pt idx="142">
                  <c:v>-18624.143000000004</c:v>
                </c:pt>
                <c:pt idx="143">
                  <c:v>-23953.929000000004</c:v>
                </c:pt>
                <c:pt idx="144">
                  <c:v>-23919.672999999999</c:v>
                </c:pt>
                <c:pt idx="145">
                  <c:v>-23825.106</c:v>
                </c:pt>
                <c:pt idx="146">
                  <c:v>-21785.069</c:v>
                </c:pt>
                <c:pt idx="147">
                  <c:v>-21938.938999999998</c:v>
                </c:pt>
                <c:pt idx="148">
                  <c:v>-24010.190999999999</c:v>
                </c:pt>
                <c:pt idx="149">
                  <c:v>-25553.25</c:v>
                </c:pt>
                <c:pt idx="150">
                  <c:v>-26946.330999999998</c:v>
                </c:pt>
                <c:pt idx="151">
                  <c:v>-25318.735000000001</c:v>
                </c:pt>
                <c:pt idx="152">
                  <c:v>-21407.387999999999</c:v>
                </c:pt>
                <c:pt idx="153">
                  <c:v>-22349.25</c:v>
                </c:pt>
                <c:pt idx="154">
                  <c:v>-24242.205999999998</c:v>
                </c:pt>
                <c:pt idx="155">
                  <c:v>-23520.284</c:v>
                </c:pt>
                <c:pt idx="156">
                  <c:v>-21611.494999999999</c:v>
                </c:pt>
                <c:pt idx="157">
                  <c:v>-20860.471999999998</c:v>
                </c:pt>
                <c:pt idx="158">
                  <c:v>-20904.392000000003</c:v>
                </c:pt>
                <c:pt idx="159">
                  <c:v>-20739.78</c:v>
                </c:pt>
                <c:pt idx="160">
                  <c:v>-22933.683999999997</c:v>
                </c:pt>
                <c:pt idx="161">
                  <c:v>-24585.516</c:v>
                </c:pt>
                <c:pt idx="162">
                  <c:v>-24540.242999999995</c:v>
                </c:pt>
                <c:pt idx="163">
                  <c:v>-26278.42</c:v>
                </c:pt>
                <c:pt idx="164">
                  <c:v>-27382.222000000002</c:v>
                </c:pt>
                <c:pt idx="165">
                  <c:v>-25398.942000000003</c:v>
                </c:pt>
                <c:pt idx="166">
                  <c:v>-27095.501</c:v>
                </c:pt>
                <c:pt idx="167">
                  <c:v>-25734.210999999996</c:v>
                </c:pt>
                <c:pt idx="168">
                  <c:v>-27467.770000000004</c:v>
                </c:pt>
                <c:pt idx="169">
                  <c:v>-27019.958000000002</c:v>
                </c:pt>
                <c:pt idx="170">
                  <c:v>-26561.48</c:v>
                </c:pt>
                <c:pt idx="171">
                  <c:v>-26015.932000000001</c:v>
                </c:pt>
                <c:pt idx="172">
                  <c:v>-26077.386000000002</c:v>
                </c:pt>
                <c:pt idx="173">
                  <c:v>-23018.135999999999</c:v>
                </c:pt>
                <c:pt idx="174">
                  <c:v>-21965.208999999999</c:v>
                </c:pt>
                <c:pt idx="175">
                  <c:v>-21921.304</c:v>
                </c:pt>
                <c:pt idx="176">
                  <c:v>-21783.643</c:v>
                </c:pt>
                <c:pt idx="177">
                  <c:v>-19277.588</c:v>
                </c:pt>
                <c:pt idx="178">
                  <c:v>-19128.517</c:v>
                </c:pt>
                <c:pt idx="179">
                  <c:v>-18363.556000000004</c:v>
                </c:pt>
                <c:pt idx="180">
                  <c:v>-14684.003999999999</c:v>
                </c:pt>
                <c:pt idx="181">
                  <c:v>-13440.419999999998</c:v>
                </c:pt>
                <c:pt idx="182">
                  <c:v>-10255.170999999998</c:v>
                </c:pt>
                <c:pt idx="183">
                  <c:v>-10849.252999999999</c:v>
                </c:pt>
                <c:pt idx="184">
                  <c:v>-11059.913</c:v>
                </c:pt>
                <c:pt idx="185">
                  <c:v>-12234.987999999999</c:v>
                </c:pt>
                <c:pt idx="186">
                  <c:v>-12204.035</c:v>
                </c:pt>
                <c:pt idx="187">
                  <c:v>-12900.487999999999</c:v>
                </c:pt>
                <c:pt idx="188">
                  <c:v>-12439.812999999998</c:v>
                </c:pt>
                <c:pt idx="189">
                  <c:v>-10341.545</c:v>
                </c:pt>
                <c:pt idx="190">
                  <c:v>-9824.3719999999994</c:v>
                </c:pt>
                <c:pt idx="191">
                  <c:v>-10428.905999999999</c:v>
                </c:pt>
                <c:pt idx="192">
                  <c:v>-12100.264999999999</c:v>
                </c:pt>
                <c:pt idx="193">
                  <c:v>-14516.485000000001</c:v>
                </c:pt>
                <c:pt idx="194">
                  <c:v>-12594.769</c:v>
                </c:pt>
                <c:pt idx="195">
                  <c:v>-5015.3720000000003</c:v>
                </c:pt>
                <c:pt idx="196">
                  <c:v>-5417.8649999999998</c:v>
                </c:pt>
                <c:pt idx="197">
                  <c:v>-6255.0789999999997</c:v>
                </c:pt>
                <c:pt idx="198">
                  <c:v>-7263.0470000000005</c:v>
                </c:pt>
                <c:pt idx="199">
                  <c:v>-7712.1390000000001</c:v>
                </c:pt>
                <c:pt idx="200">
                  <c:v>-7355.0169999999998</c:v>
                </c:pt>
                <c:pt idx="201">
                  <c:v>-7257.53</c:v>
                </c:pt>
                <c:pt idx="202">
                  <c:v>-7426.4149999999991</c:v>
                </c:pt>
                <c:pt idx="203">
                  <c:v>-6902.5659999999998</c:v>
                </c:pt>
                <c:pt idx="204">
                  <c:v>-8613.4439999999995</c:v>
                </c:pt>
                <c:pt idx="205">
                  <c:v>-10592.99</c:v>
                </c:pt>
                <c:pt idx="206">
                  <c:v>-12934.161999999998</c:v>
                </c:pt>
                <c:pt idx="207">
                  <c:v>-11643.539000000001</c:v>
                </c:pt>
                <c:pt idx="208">
                  <c:v>-10563.157000000001</c:v>
                </c:pt>
                <c:pt idx="209">
                  <c:v>-10824.138999999999</c:v>
                </c:pt>
                <c:pt idx="210">
                  <c:v>-11108.787999999999</c:v>
                </c:pt>
                <c:pt idx="211">
                  <c:v>-11023.706999999999</c:v>
                </c:pt>
                <c:pt idx="212">
                  <c:v>-13793.213999999998</c:v>
                </c:pt>
                <c:pt idx="213">
                  <c:v>-9334.7070000000003</c:v>
                </c:pt>
                <c:pt idx="214">
                  <c:v>-7136.87</c:v>
                </c:pt>
                <c:pt idx="215">
                  <c:v>-8432.3019999999997</c:v>
                </c:pt>
                <c:pt idx="216">
                  <c:v>-8273.5920000000006</c:v>
                </c:pt>
                <c:pt idx="217">
                  <c:v>-9803.0459999999985</c:v>
                </c:pt>
                <c:pt idx="218">
                  <c:v>-9824.8359999999993</c:v>
                </c:pt>
                <c:pt idx="219">
                  <c:v>-9791.616</c:v>
                </c:pt>
                <c:pt idx="220">
                  <c:v>-10981.717000000001</c:v>
                </c:pt>
                <c:pt idx="221">
                  <c:v>-12021.489000000001</c:v>
                </c:pt>
                <c:pt idx="222">
                  <c:v>-9464.2830000000013</c:v>
                </c:pt>
                <c:pt idx="223">
                  <c:v>-9807.3770000000004</c:v>
                </c:pt>
                <c:pt idx="224">
                  <c:v>-11439.955</c:v>
                </c:pt>
                <c:pt idx="225">
                  <c:v>-9377.2929999999997</c:v>
                </c:pt>
                <c:pt idx="226">
                  <c:v>-8845.7289999999994</c:v>
                </c:pt>
                <c:pt idx="227">
                  <c:v>-8944.2330000000002</c:v>
                </c:pt>
                <c:pt idx="228">
                  <c:v>-8564.1530000000002</c:v>
                </c:pt>
                <c:pt idx="229">
                  <c:v>-8465.4529999999977</c:v>
                </c:pt>
                <c:pt idx="230">
                  <c:v>-8240.8100000000013</c:v>
                </c:pt>
                <c:pt idx="231">
                  <c:v>-8513.5840000000007</c:v>
                </c:pt>
                <c:pt idx="232">
                  <c:v>-8267.3629999999994</c:v>
                </c:pt>
                <c:pt idx="233">
                  <c:v>-9411.4279999999999</c:v>
                </c:pt>
                <c:pt idx="234">
                  <c:v>-8254.8799999999992</c:v>
                </c:pt>
                <c:pt idx="235">
                  <c:v>-7443.902</c:v>
                </c:pt>
                <c:pt idx="236">
                  <c:v>-6612.0150000000012</c:v>
                </c:pt>
                <c:pt idx="237">
                  <c:v>-6041.4170000000004</c:v>
                </c:pt>
                <c:pt idx="238">
                  <c:v>-8320.8290000000015</c:v>
                </c:pt>
                <c:pt idx="239">
                  <c:v>-7291.1609999999991</c:v>
                </c:pt>
                <c:pt idx="240">
                  <c:v>-5998.3119999999999</c:v>
                </c:pt>
                <c:pt idx="241">
                  <c:v>-6052.0879999999988</c:v>
                </c:pt>
                <c:pt idx="242">
                  <c:v>-6159.2049999999999</c:v>
                </c:pt>
                <c:pt idx="243">
                  <c:v>-6691.5520000000006</c:v>
                </c:pt>
                <c:pt idx="244">
                  <c:v>-6906.7777685999999</c:v>
                </c:pt>
                <c:pt idx="245">
                  <c:v>-3583.415</c:v>
                </c:pt>
                <c:pt idx="246">
                  <c:v>-3068.6889999999999</c:v>
                </c:pt>
                <c:pt idx="247">
                  <c:v>-2833.6679999999997</c:v>
                </c:pt>
                <c:pt idx="248">
                  <c:v>-1944.854</c:v>
                </c:pt>
                <c:pt idx="249">
                  <c:v>-2305.3000000000002</c:v>
                </c:pt>
                <c:pt idx="250">
                  <c:v>-1637.269</c:v>
                </c:pt>
                <c:pt idx="251">
                  <c:v>-763.12900000000002</c:v>
                </c:pt>
                <c:pt idx="252">
                  <c:v>-1067.8980000000001</c:v>
                </c:pt>
                <c:pt idx="253">
                  <c:v>-825.226</c:v>
                </c:pt>
                <c:pt idx="254">
                  <c:v>-3997.8069999999998</c:v>
                </c:pt>
                <c:pt idx="255">
                  <c:v>-2591.2049999999999</c:v>
                </c:pt>
                <c:pt idx="256">
                  <c:v>-829.75699999999995</c:v>
                </c:pt>
                <c:pt idx="257">
                  <c:v>-1298.338</c:v>
                </c:pt>
                <c:pt idx="258">
                  <c:v>-3296.8599999999997</c:v>
                </c:pt>
                <c:pt idx="259">
                  <c:v>-3079.3879999999999</c:v>
                </c:pt>
                <c:pt idx="260">
                  <c:v>0</c:v>
                </c:pt>
                <c:pt idx="261">
                  <c:v>-1003.059</c:v>
                </c:pt>
                <c:pt idx="262">
                  <c:v>-720.45500000000004</c:v>
                </c:pt>
                <c:pt idx="263">
                  <c:v>-1138.3879999999999</c:v>
                </c:pt>
                <c:pt idx="264">
                  <c:v>-2203.6280000000002</c:v>
                </c:pt>
                <c:pt idx="265">
                  <c:v>-3775.7820000000002</c:v>
                </c:pt>
                <c:pt idx="266">
                  <c:v>-3061.4069999999997</c:v>
                </c:pt>
                <c:pt idx="267">
                  <c:v>-382.39799999999997</c:v>
                </c:pt>
                <c:pt idx="268">
                  <c:v>-2.1000000000000001E-2</c:v>
                </c:pt>
                <c:pt idx="269">
                  <c:v>-1012.912</c:v>
                </c:pt>
                <c:pt idx="270">
                  <c:v>-914.32</c:v>
                </c:pt>
                <c:pt idx="271">
                  <c:v>-708.32299999999998</c:v>
                </c:pt>
                <c:pt idx="272">
                  <c:v>-729.60699999999997</c:v>
                </c:pt>
                <c:pt idx="273">
                  <c:v>-364.786</c:v>
                </c:pt>
                <c:pt idx="274">
                  <c:v>-2372.9059999999999</c:v>
                </c:pt>
                <c:pt idx="275">
                  <c:v>-635.85699999999997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-278.67</c:v>
                </c:pt>
                <c:pt idx="280">
                  <c:v>-719.12699999999995</c:v>
                </c:pt>
                <c:pt idx="281">
                  <c:v>-139.035</c:v>
                </c:pt>
                <c:pt idx="282">
                  <c:v>-342.38799999999998</c:v>
                </c:pt>
                <c:pt idx="283">
                  <c:v>-470.68400000000003</c:v>
                </c:pt>
                <c:pt idx="284">
                  <c:v>-351.4</c:v>
                </c:pt>
                <c:pt idx="285">
                  <c:v>0</c:v>
                </c:pt>
                <c:pt idx="286">
                  <c:v>-992.11</c:v>
                </c:pt>
                <c:pt idx="287">
                  <c:v>-1169.912</c:v>
                </c:pt>
                <c:pt idx="288">
                  <c:v>-693.22900000000004</c:v>
                </c:pt>
                <c:pt idx="289">
                  <c:v>-742.50900000000001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-1885.3899999999999</c:v>
                </c:pt>
                <c:pt idx="300">
                  <c:v>-1862.3430000000001</c:v>
                </c:pt>
                <c:pt idx="301">
                  <c:v>-1005.1279999999999</c:v>
                </c:pt>
                <c:pt idx="302">
                  <c:v>-2750.8559999999998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-722.79</c:v>
                </c:pt>
                <c:pt idx="307">
                  <c:v>0</c:v>
                </c:pt>
                <c:pt idx="308">
                  <c:v>-276.02699999999999</c:v>
                </c:pt>
                <c:pt idx="309">
                  <c:v>0</c:v>
                </c:pt>
                <c:pt idx="310">
                  <c:v>-147.749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-764.89400000000001</c:v>
                </c:pt>
                <c:pt idx="319">
                  <c:v>-506.8</c:v>
                </c:pt>
                <c:pt idx="320">
                  <c:v>-356.59699999999998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-1386.1379999999999</c:v>
                </c:pt>
                <c:pt idx="330">
                  <c:v>-1649.223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-572.928</c:v>
                </c:pt>
                <c:pt idx="340">
                  <c:v>-1063.1679999999999</c:v>
                </c:pt>
                <c:pt idx="341">
                  <c:v>-1380.357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-499.06200000000001</c:v>
                </c:pt>
                <c:pt idx="348">
                  <c:v>0</c:v>
                </c:pt>
                <c:pt idx="349">
                  <c:v>-718.48699999999997</c:v>
                </c:pt>
                <c:pt idx="350">
                  <c:v>-645.995</c:v>
                </c:pt>
                <c:pt idx="351">
                  <c:v>0</c:v>
                </c:pt>
                <c:pt idx="352">
                  <c:v>-2059.9459999999999</c:v>
                </c:pt>
                <c:pt idx="353">
                  <c:v>-5130.2839999999997</c:v>
                </c:pt>
                <c:pt idx="354">
                  <c:v>-4166.6400000000003</c:v>
                </c:pt>
                <c:pt idx="355">
                  <c:v>-1899.212</c:v>
                </c:pt>
                <c:pt idx="356">
                  <c:v>-1753.0509999999999</c:v>
                </c:pt>
                <c:pt idx="357">
                  <c:v>-1510.5619999999999</c:v>
                </c:pt>
                <c:pt idx="358">
                  <c:v>-1284.923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-4.0000000000000001E-3</c:v>
                </c:pt>
                <c:pt idx="363">
                  <c:v>-1143.174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3D-4ECD-A976-28E5EF444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0168576"/>
        <c:axId val="180170112"/>
      </c:barChart>
      <c:dateAx>
        <c:axId val="180168576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80170112"/>
        <c:crosses val="autoZero"/>
        <c:auto val="1"/>
        <c:lblOffset val="100"/>
        <c:baseTimeUnit val="days"/>
        <c:majorUnit val="1"/>
        <c:majorTimeUnit val="months"/>
      </c:dateAx>
      <c:valAx>
        <c:axId val="1801701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801685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943499176803484E-2"/>
          <c:y val="2.1032839426709752E-2"/>
          <c:w val="0.89500659419193918"/>
          <c:h val="0.97896716057329025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8E-4965-815D-9373D2D162A7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8E-4965-815D-9373D2D162A7}"/>
              </c:ext>
            </c:extLst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8E-4965-815D-9373D2D162A7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8E-4965-815D-9373D2D162A7}"/>
              </c:ext>
            </c:extLst>
          </c:dPt>
          <c:dLbls>
            <c:dLbl>
              <c:idx val="1"/>
              <c:layout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E-4965-815D-9373D2D162A7}"/>
                </c:ext>
              </c:extLst>
            </c:dLbl>
            <c:dLbl>
              <c:idx val="2"/>
              <c:layout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E-4965-815D-9373D2D162A7}"/>
                </c:ext>
              </c:extLst>
            </c:dLbl>
            <c:dLbl>
              <c:idx val="3"/>
              <c:layout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E-4965-815D-9373D2D162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'6.2'!$N$8:$N$11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'6.2'!$O$8:$O$11</c:f>
              <c:numCache>
                <c:formatCode>0%</c:formatCode>
                <c:ptCount val="4"/>
                <c:pt idx="0">
                  <c:v>0.36563869756674894</c:v>
                </c:pt>
                <c:pt idx="1">
                  <c:v>0.17935160459340049</c:v>
                </c:pt>
                <c:pt idx="2">
                  <c:v>0.145540925985091</c:v>
                </c:pt>
                <c:pt idx="3">
                  <c:v>0.30946877185475974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8E-4965-815D-9373D2D16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3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943499176803484E-2"/>
          <c:y val="2.1032839426709752E-2"/>
          <c:w val="0.89500659419193918"/>
          <c:h val="0.97896716057329025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66F-477E-ABA9-5B094AFECA86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66F-477E-ABA9-5B094AFECA8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166F-477E-ABA9-5B094AFECA8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166F-477E-ABA9-5B094AFECA86}"/>
              </c:ext>
            </c:extLst>
          </c:dPt>
          <c:dLbls>
            <c:dLbl>
              <c:idx val="0"/>
              <c:layout>
                <c:manualLayout>
                  <c:x val="1.1270127604861098E-3"/>
                  <c:y val="2.09437674993069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6F-477E-ABA9-5B094AFECA86}"/>
                </c:ext>
              </c:extLst>
            </c:dLbl>
            <c:dLbl>
              <c:idx val="1"/>
              <c:layout>
                <c:manualLayout>
                  <c:x val="-1.09210790333721E-2"/>
                  <c:y val="-1.07029842720491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6F-477E-ABA9-5B094AFECA86}"/>
                </c:ext>
              </c:extLst>
            </c:dLbl>
            <c:dLbl>
              <c:idx val="2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6F-477E-ABA9-5B094AFECA8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'6.2'!$N$22:$N$23</c:f>
              <c:strCache>
                <c:ptCount val="1"/>
                <c:pt idx="0">
                  <c:v>topné období</c:v>
                </c:pt>
              </c:strCache>
            </c:strRef>
          </c:cat>
          <c:val>
            <c:numRef>
              <c:f>'6.2'!$O$22:$O$23</c:f>
              <c:numCache>
                <c:formatCode>0%</c:formatCode>
                <c:ptCount val="2"/>
                <c:pt idx="0">
                  <c:v>0.67510746942150868</c:v>
                </c:pt>
                <c:pt idx="1">
                  <c:v>0.32489253057849149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66F-477E-ABA9-5B094AFEC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3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Meziroční porovnání měsíčních průměrných teplot</a:t>
            </a:r>
          </a:p>
        </c:rich>
      </c:tx>
      <c:layout>
        <c:manualLayout>
          <c:xMode val="edge"/>
          <c:yMode val="edge"/>
          <c:x val="0.22511002791920373"/>
          <c:y val="5.04666863166168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514131644958347E-2"/>
          <c:y val="0.15546385649162275"/>
          <c:w val="0.72907044962750767"/>
          <c:h val="0.66082765970043222"/>
        </c:manualLayout>
      </c:layout>
      <c:lineChart>
        <c:grouping val="standard"/>
        <c:varyColors val="0"/>
        <c:ser>
          <c:idx val="0"/>
          <c:order val="0"/>
          <c:tx>
            <c:strRef>
              <c:f>'6.3'!$L$5</c:f>
              <c:strCache>
                <c:ptCount val="1"/>
                <c:pt idx="0">
                  <c:v>normál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strRef>
              <c:f>'6.3'!$K$6:$K$17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'6.3'!$L$6:$L$17</c:f>
              <c:numCache>
                <c:formatCode>0.0</c:formatCode>
                <c:ptCount val="12"/>
                <c:pt idx="0">
                  <c:v>-1.9612903225806451</c:v>
                </c:pt>
                <c:pt idx="1">
                  <c:v>-0.66206896551724137</c:v>
                </c:pt>
                <c:pt idx="2">
                  <c:v>3.3032258064516129</c:v>
                </c:pt>
                <c:pt idx="3">
                  <c:v>7.5500000000000007</c:v>
                </c:pt>
                <c:pt idx="4">
                  <c:v>12.95483870967742</c:v>
                </c:pt>
                <c:pt idx="5">
                  <c:v>15.81</c:v>
                </c:pt>
                <c:pt idx="6">
                  <c:v>17.525806451612908</c:v>
                </c:pt>
                <c:pt idx="7">
                  <c:v>17.219354838709684</c:v>
                </c:pt>
                <c:pt idx="8">
                  <c:v>13.010000000000002</c:v>
                </c:pt>
                <c:pt idx="9">
                  <c:v>7.9935483870967738</c:v>
                </c:pt>
                <c:pt idx="10">
                  <c:v>2.6366666666666658</c:v>
                </c:pt>
                <c:pt idx="11">
                  <c:v>-0.43548387096774194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FE-47B8-B50E-CB73B64305F3}"/>
            </c:ext>
          </c:extLst>
        </c:ser>
        <c:ser>
          <c:idx val="1"/>
          <c:order val="1"/>
          <c:tx>
            <c:strRef>
              <c:f>'6.3'!$M$5</c:f>
              <c:strCache>
                <c:ptCount val="1"/>
                <c:pt idx="0">
                  <c:v>průměr
2018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strRef>
              <c:f>'6.3'!$K$6:$K$17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'6.3'!$M$6:$M$17</c:f>
              <c:numCache>
                <c:formatCode>0.0</c:formatCode>
                <c:ptCount val="12"/>
                <c:pt idx="0">
                  <c:v>2.0096774193548383</c:v>
                </c:pt>
                <c:pt idx="1">
                  <c:v>-3.2785714285714285</c:v>
                </c:pt>
                <c:pt idx="2">
                  <c:v>1.0000000000000002</c:v>
                </c:pt>
                <c:pt idx="3">
                  <c:v>12.98</c:v>
                </c:pt>
                <c:pt idx="4">
                  <c:v>16.461290322580645</c:v>
                </c:pt>
                <c:pt idx="5">
                  <c:v>17.746666666666666</c:v>
                </c:pt>
                <c:pt idx="6">
                  <c:v>19.954838709677414</c:v>
                </c:pt>
                <c:pt idx="7">
                  <c:v>20.912903225806453</c:v>
                </c:pt>
                <c:pt idx="8">
                  <c:v>14.723333333333334</c:v>
                </c:pt>
                <c:pt idx="9">
                  <c:v>10.145161290322582</c:v>
                </c:pt>
                <c:pt idx="10">
                  <c:v>4.4300000000000006</c:v>
                </c:pt>
                <c:pt idx="11">
                  <c:v>1.4161290322580646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FE-47B8-B50E-CB73B64305F3}"/>
            </c:ext>
          </c:extLst>
        </c:ser>
        <c:ser>
          <c:idx val="2"/>
          <c:order val="2"/>
          <c:tx>
            <c:strRef>
              <c:f>'6.3'!$N$5</c:f>
              <c:strCache>
                <c:ptCount val="1"/>
                <c:pt idx="0">
                  <c:v>průměr
2019</c:v>
                </c:pt>
              </c:strCache>
            </c:strRef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'6.3'!$K$6:$K$17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'6.3'!$N$6:$N$17</c:f>
              <c:numCache>
                <c:formatCode>0.0</c:formatCode>
                <c:ptCount val="12"/>
                <c:pt idx="0">
                  <c:v>-1.5193548387096771</c:v>
                </c:pt>
                <c:pt idx="1">
                  <c:v>1.8321428571428571</c:v>
                </c:pt>
                <c:pt idx="2">
                  <c:v>5.8225806451612891</c:v>
                </c:pt>
                <c:pt idx="3">
                  <c:v>9.6566666666666681</c:v>
                </c:pt>
                <c:pt idx="4">
                  <c:v>10.93225806451613</c:v>
                </c:pt>
                <c:pt idx="5">
                  <c:v>20.983333333333334</c:v>
                </c:pt>
                <c:pt idx="6">
                  <c:v>19.090322580645161</c:v>
                </c:pt>
                <c:pt idx="7">
                  <c:v>19.183870967741935</c:v>
                </c:pt>
                <c:pt idx="8">
                  <c:v>13.526666666666667</c:v>
                </c:pt>
                <c:pt idx="9">
                  <c:v>9.6258064516129043</c:v>
                </c:pt>
                <c:pt idx="10">
                  <c:v>5.8366666666666669</c:v>
                </c:pt>
                <c:pt idx="11">
                  <c:v>2.0612903225806449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BFE-47B8-B50E-CB73B6430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61376"/>
        <c:axId val="212271872"/>
      </c:lineChart>
      <c:catAx>
        <c:axId val="22026137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low"/>
        <c:txPr>
          <a:bodyPr rot="-2700000" vert="horz"/>
          <a:lstStyle/>
          <a:p>
            <a:pPr>
              <a:defRPr/>
            </a:pPr>
            <a:endParaRPr lang="cs-CZ"/>
          </a:p>
        </c:txPr>
        <c:crossAx val="212271872"/>
        <c:crosses val="autoZero"/>
        <c:auto val="1"/>
        <c:lblAlgn val="ctr"/>
        <c:lblOffset val="100"/>
        <c:noMultiLvlLbl val="0"/>
      </c:catAx>
      <c:valAx>
        <c:axId val="212271872"/>
        <c:scaling>
          <c:orientation val="minMax"/>
          <c:max val="22"/>
          <c:min val="-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teplota (°C)</a:t>
                </a:r>
              </a:p>
            </c:rich>
          </c:tx>
          <c:layout>
            <c:manualLayout>
              <c:xMode val="edge"/>
              <c:yMode val="edge"/>
              <c:x val="1.3605442176870748E-2"/>
              <c:y val="0.3467359237437977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20261376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3107769050546376"/>
          <c:y val="0.36241386161391187"/>
          <c:w val="0.16892230949453635"/>
          <c:h val="0.3814938670514791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O</a:t>
            </a:r>
            <a:r>
              <a:rPr lang="en-US" sz="800" b="0"/>
              <a:t>dchylka</a:t>
            </a:r>
            <a:r>
              <a:rPr lang="cs-CZ" sz="800" b="0"/>
              <a:t> průměrné teploty roku 2019 od roku</a:t>
            </a:r>
            <a:r>
              <a:rPr lang="en-US" sz="800" b="0"/>
              <a:t> 201</a:t>
            </a:r>
            <a:r>
              <a:rPr lang="cs-CZ" sz="800" b="0"/>
              <a:t>8</a:t>
            </a:r>
            <a:endParaRPr lang="en-US" sz="800" b="0"/>
          </a:p>
        </c:rich>
      </c:tx>
      <c:layout>
        <c:manualLayout>
          <c:xMode val="edge"/>
          <c:yMode val="edge"/>
          <c:x val="0.25422038346901554"/>
          <c:y val="7.97720439814056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052849326037637E-2"/>
          <c:y val="0.17672379176535355"/>
          <c:w val="0.72699828027112323"/>
          <c:h val="0.6144452904209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'6.3'!$Q$5</c:f>
              <c:strCache>
                <c:ptCount val="1"/>
                <c:pt idx="0">
                  <c:v>odchylka
od r. 2018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E7E-4F9F-BEA1-487F77004F5D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E7E-4F9F-BEA1-487F77004F5D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E7E-4F9F-BEA1-487F77004F5D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2E7E-4F9F-BEA1-487F77004F5D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2E7E-4F9F-BEA1-487F77004F5D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2E7E-4F9F-BEA1-487F77004F5D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2E7E-4F9F-BEA1-487F77004F5D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2E7E-4F9F-BEA1-487F77004F5D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2E7E-4F9F-BEA1-487F77004F5D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2E7E-4F9F-BEA1-487F77004F5D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2E7E-4F9F-BEA1-487F77004F5D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2E7E-4F9F-BEA1-487F77004F5D}"/>
              </c:ext>
            </c:extLst>
          </c:dPt>
          <c:dLbls>
            <c:dLbl>
              <c:idx val="7"/>
              <c:layout>
                <c:manualLayout>
                  <c:x val="0"/>
                  <c:y val="5.37634408602150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F9F-BEA1-487F77004F5D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'6.3'!$P$6:$P$17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'6.3'!$Q$6:$Q$17</c:f>
              <c:numCache>
                <c:formatCode>#,##0.0</c:formatCode>
                <c:ptCount val="12"/>
                <c:pt idx="0">
                  <c:v>-3.5290322580645155</c:v>
                </c:pt>
                <c:pt idx="1">
                  <c:v>5.1107142857142858</c:v>
                </c:pt>
                <c:pt idx="2">
                  <c:v>4.8225806451612891</c:v>
                </c:pt>
                <c:pt idx="3">
                  <c:v>-3.3233333333333324</c:v>
                </c:pt>
                <c:pt idx="4">
                  <c:v>-5.5290322580645146</c:v>
                </c:pt>
                <c:pt idx="5">
                  <c:v>3.2366666666666681</c:v>
                </c:pt>
                <c:pt idx="6">
                  <c:v>-0.86451612903225339</c:v>
                </c:pt>
                <c:pt idx="7">
                  <c:v>-1.7290322580645174</c:v>
                </c:pt>
                <c:pt idx="8">
                  <c:v>-1.1966666666666672</c:v>
                </c:pt>
                <c:pt idx="9">
                  <c:v>-0.51935483870967758</c:v>
                </c:pt>
                <c:pt idx="10">
                  <c:v>1.4066666666666663</c:v>
                </c:pt>
                <c:pt idx="11">
                  <c:v>0.64516129032258029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E7E-4F9F-BEA1-487F77004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2331520"/>
        <c:axId val="219734784"/>
      </c:barChart>
      <c:catAx>
        <c:axId val="21233152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low"/>
        <c:txPr>
          <a:bodyPr rot="-2700000" vert="horz"/>
          <a:lstStyle/>
          <a:p>
            <a:pPr>
              <a:defRPr/>
            </a:pPr>
            <a:endParaRPr lang="cs-CZ"/>
          </a:p>
        </c:txPr>
        <c:crossAx val="219734784"/>
        <c:crosses val="autoZero"/>
        <c:auto val="1"/>
        <c:lblAlgn val="ctr"/>
        <c:lblOffset val="100"/>
        <c:noMultiLvlLbl val="0"/>
      </c:catAx>
      <c:valAx>
        <c:axId val="219734784"/>
        <c:scaling>
          <c:orientation val="minMax"/>
          <c:max val="7"/>
          <c:min val="-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teplota (°C)</a:t>
                </a:r>
              </a:p>
            </c:rich>
          </c:tx>
          <c:layout>
            <c:manualLayout>
              <c:xMode val="edge"/>
              <c:yMode val="edge"/>
              <c:x val="1.3605442176870748E-2"/>
              <c:y val="0.3467359237437977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12331520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Podíly ročních skutečných spotřeb plynu na největší roční spotřebě (rok 2010) za posledních deset let</a:t>
            </a:r>
          </a:p>
        </c:rich>
      </c:tx>
      <c:layout>
        <c:manualLayout>
          <c:xMode val="edge"/>
          <c:yMode val="edge"/>
          <c:x val="0.13717930828266717"/>
          <c:y val="5.27472405763339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20532243596133"/>
          <c:y val="0.1758241352544466"/>
          <c:w val="0.81803515066945742"/>
          <c:h val="0.6682420078470172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'6.4'!$G$20</c:f>
              <c:strCache>
                <c:ptCount val="1"/>
                <c:pt idx="0">
                  <c:v>Skutečnost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7C-454B-8307-4063B40840DA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B47C-454B-8307-4063B40840DA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47C-454B-8307-4063B40840D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'6.4'!$F$21:$F$30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'6.4'!$G$21:$G$30</c:f>
              <c:numCache>
                <c:formatCode>0.0</c:formatCode>
                <c:ptCount val="10"/>
                <c:pt idx="0">
                  <c:v>8979.2000000000007</c:v>
                </c:pt>
                <c:pt idx="1">
                  <c:v>8085.8</c:v>
                </c:pt>
                <c:pt idx="2">
                  <c:v>8158.2250050503235</c:v>
                </c:pt>
                <c:pt idx="3">
                  <c:v>8277.0944147694499</c:v>
                </c:pt>
                <c:pt idx="4">
                  <c:v>7280.4197495994158</c:v>
                </c:pt>
                <c:pt idx="5">
                  <c:v>7607.5646329449373</c:v>
                </c:pt>
                <c:pt idx="6">
                  <c:v>8255.1342335338559</c:v>
                </c:pt>
                <c:pt idx="7">
                  <c:v>8527.4827534189189</c:v>
                </c:pt>
                <c:pt idx="8">
                  <c:v>8182.7561269882699</c:v>
                </c:pt>
                <c:pt idx="9">
                  <c:v>8564.6294736091877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47C-454B-8307-4063B40840DA}"/>
            </c:ext>
          </c:extLst>
        </c:ser>
        <c:ser>
          <c:idx val="1"/>
          <c:order val="1"/>
          <c:tx>
            <c:strRef>
              <c:f>'6.4'!$J$20</c:f>
              <c:strCache>
                <c:ptCount val="1"/>
              </c:strCache>
            </c:strRef>
          </c:tx>
          <c:spPr>
            <a:noFill/>
          </c:spPr>
          <c:invertIfNegative val="0"/>
          <c:cat>
            <c:numRef>
              <c:f>'6.4'!$F$21:$F$30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'6.4'!$J$21:$J$30</c:f>
              <c:numCache>
                <c:formatCode>#,##0.0</c:formatCode>
                <c:ptCount val="10"/>
                <c:pt idx="0">
                  <c:v>0</c:v>
                </c:pt>
                <c:pt idx="1">
                  <c:v>893.40000000000055</c:v>
                </c:pt>
                <c:pt idx="2">
                  <c:v>820.97499494967724</c:v>
                </c:pt>
                <c:pt idx="3">
                  <c:v>702.10558523055079</c:v>
                </c:pt>
                <c:pt idx="4">
                  <c:v>1698.7802504005849</c:v>
                </c:pt>
                <c:pt idx="5">
                  <c:v>1371.6353670550634</c:v>
                </c:pt>
                <c:pt idx="6">
                  <c:v>724.06576646614485</c:v>
                </c:pt>
                <c:pt idx="7">
                  <c:v>451.71724658108178</c:v>
                </c:pt>
                <c:pt idx="8">
                  <c:v>796.44387301173083</c:v>
                </c:pt>
                <c:pt idx="9">
                  <c:v>414.57052639081303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47C-454B-8307-4063B4084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2382848"/>
        <c:axId val="212384384"/>
      </c:barChart>
      <c:catAx>
        <c:axId val="2123828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12384384"/>
        <c:crosses val="autoZero"/>
        <c:auto val="1"/>
        <c:lblAlgn val="ctr"/>
        <c:lblOffset val="100"/>
        <c:noMultiLvlLbl val="0"/>
      </c:catAx>
      <c:valAx>
        <c:axId val="212384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0.94048307252732644"/>
              <c:y val="0.45155652815170538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212382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M</a:t>
            </a:r>
            <a:r>
              <a:rPr lang="en-US" sz="800" b="0"/>
              <a:t>eziroční změna</a:t>
            </a:r>
            <a:r>
              <a:rPr lang="cs-CZ" sz="800" b="0"/>
              <a:t> skutečné spotřeby zemního plynu (%)</a:t>
            </a:r>
            <a:endParaRPr lang="en-US" sz="800" b="0"/>
          </a:p>
        </c:rich>
      </c:tx>
      <c:layout>
        <c:manualLayout>
          <c:xMode val="edge"/>
          <c:yMode val="edge"/>
          <c:x val="0.30498936841755542"/>
          <c:y val="1.90023705581958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39954815774611"/>
          <c:y val="0.12335730491522998"/>
          <c:w val="0.81687049403634671"/>
          <c:h val="0.74713430785735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'6.4'!$D$47</c:f>
              <c:strCache>
                <c:ptCount val="1"/>
                <c:pt idx="0">
                  <c:v>meziroční změna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5C-4A8D-8DBA-48A79ABCEC47}"/>
              </c:ext>
            </c:extLst>
          </c:dPt>
          <c:dPt>
            <c:idx val="3"/>
            <c:invertIfNegative val="0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3-D55C-4A8D-8DBA-48A79ABCEC4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5C-4A8D-8DBA-48A79ABCEC47}"/>
              </c:ext>
            </c:extLst>
          </c:dPt>
          <c:dPt>
            <c:idx val="5"/>
            <c:invertIfNegative val="0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7-D55C-4A8D-8DBA-48A79ABCEC47}"/>
              </c:ext>
            </c:extLst>
          </c:dPt>
          <c:dPt>
            <c:idx val="6"/>
            <c:invertIfNegative val="0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9-D55C-4A8D-8DBA-48A79ABCEC47}"/>
              </c:ext>
            </c:extLst>
          </c:dPt>
          <c:dPt>
            <c:idx val="7"/>
            <c:invertIfNegative val="0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B-D55C-4A8D-8DBA-48A79ABCEC4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55C-4A8D-8DBA-48A79ABCEC47}"/>
              </c:ext>
            </c:extLst>
          </c:dPt>
          <c:dPt>
            <c:idx val="9"/>
            <c:invertIfNegative val="0"/>
            <c:bubble3D val="0"/>
            <c:spPr/>
            <c:extLst xmlns:c16r2="http://schemas.microsoft.com/office/drawing/2015/06/chart">
              <c:ext xmlns:c16="http://schemas.microsoft.com/office/drawing/2014/chart" uri="{C3380CC4-5D6E-409C-BE32-E72D297353CC}">
                <c16:uniqueId val="{0000000F-D55C-4A8D-8DBA-48A79ABCEC47}"/>
              </c:ext>
            </c:extLst>
          </c:dPt>
          <c:dLbls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'6.4'!$C$48:$C$57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'6.4'!$D$48:$D$57</c:f>
              <c:numCache>
                <c:formatCode>0.0%</c:formatCode>
                <c:ptCount val="10"/>
                <c:pt idx="0">
                  <c:v>0.1</c:v>
                </c:pt>
                <c:pt idx="1">
                  <c:v>-0.1</c:v>
                </c:pt>
                <c:pt idx="2">
                  <c:v>8.9605550404244193E-3</c:v>
                </c:pt>
                <c:pt idx="3">
                  <c:v>1.4570499054088446E-2</c:v>
                </c:pt>
                <c:pt idx="4">
                  <c:v>-0.1204135914399613</c:v>
                </c:pt>
                <c:pt idx="5">
                  <c:v>4.4934294270935982E-2</c:v>
                </c:pt>
                <c:pt idx="6">
                  <c:v>8.5121800711963222E-2</c:v>
                </c:pt>
                <c:pt idx="7">
                  <c:v>3.2991410215806531E-2</c:v>
                </c:pt>
                <c:pt idx="8">
                  <c:v>-4.0425367766641102E-2</c:v>
                </c:pt>
                <c:pt idx="9">
                  <c:v>4.6668059110478388E-2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55C-4A8D-8DBA-48A79ABCE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221013888"/>
        <c:axId val="221015424"/>
      </c:barChart>
      <c:catAx>
        <c:axId val="221013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crossAx val="221015424"/>
        <c:crosses val="autoZero"/>
        <c:auto val="1"/>
        <c:lblAlgn val="ctr"/>
        <c:lblOffset val="100"/>
        <c:noMultiLvlLbl val="0"/>
      </c:catAx>
      <c:valAx>
        <c:axId val="221015424"/>
        <c:scaling>
          <c:orientation val="minMax"/>
          <c:max val="0.2"/>
          <c:min val="-0.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221013888"/>
        <c:crosses val="autoZero"/>
        <c:crossBetween val="between"/>
        <c:majorUnit val="5.000000000000001E-2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Průběhy ročních s</a:t>
            </a:r>
            <a:r>
              <a:rPr lang="en-US" sz="800" b="0"/>
              <a:t>potřeb</a:t>
            </a:r>
            <a:r>
              <a:rPr lang="cs-CZ" sz="800" b="0"/>
              <a:t> </a:t>
            </a:r>
            <a:r>
              <a:rPr lang="en-US" sz="800" b="0"/>
              <a:t>zemního plynu</a:t>
            </a:r>
            <a:r>
              <a:rPr lang="cs-CZ" sz="800" b="0"/>
              <a:t> a průměrných teplot</a:t>
            </a:r>
            <a:endParaRPr lang="en-US" sz="800" b="0"/>
          </a:p>
        </c:rich>
      </c:tx>
      <c:layout>
        <c:manualLayout>
          <c:xMode val="edge"/>
          <c:yMode val="edge"/>
          <c:x val="0.28795552729821811"/>
          <c:y val="4.54900129009297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04721148986811"/>
          <c:y val="0.13658665806689393"/>
          <c:w val="0.78141259516473482"/>
          <c:h val="0.68061034743538418"/>
        </c:manualLayout>
      </c:layout>
      <c:lineChart>
        <c:grouping val="standard"/>
        <c:varyColors val="0"/>
        <c:ser>
          <c:idx val="1"/>
          <c:order val="0"/>
          <c:tx>
            <c:strRef>
              <c:f>'6.4'!$C$20</c:f>
              <c:strCache>
                <c:ptCount val="1"/>
                <c:pt idx="0">
                  <c:v>Skutečnost</c:v>
                </c:pt>
              </c:strCache>
            </c:strRef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662-4C09-BD9E-182778F3F259}"/>
              </c:ext>
            </c:extLst>
          </c:dPt>
          <c:cat>
            <c:numRef>
              <c:f>'6.4'!$B$21:$B$30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'6.4'!$C$21:$C$30</c:f>
              <c:numCache>
                <c:formatCode>#,##0.0</c:formatCode>
                <c:ptCount val="10"/>
                <c:pt idx="0">
                  <c:v>8979.2000000000007</c:v>
                </c:pt>
                <c:pt idx="1">
                  <c:v>8085.8</c:v>
                </c:pt>
                <c:pt idx="2">
                  <c:v>8158.2250050503235</c:v>
                </c:pt>
                <c:pt idx="3">
                  <c:v>8277.0944147694499</c:v>
                </c:pt>
                <c:pt idx="4">
                  <c:v>7280.4197495994158</c:v>
                </c:pt>
                <c:pt idx="5">
                  <c:v>7607.5646329449373</c:v>
                </c:pt>
                <c:pt idx="6">
                  <c:v>8255.1342335338559</c:v>
                </c:pt>
                <c:pt idx="7">
                  <c:v>8527.4827534189189</c:v>
                </c:pt>
                <c:pt idx="8">
                  <c:v>8182.7561269882699</c:v>
                </c:pt>
                <c:pt idx="9">
                  <c:v>8564.6294736091877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62-4C09-BD9E-182778F3F259}"/>
            </c:ext>
          </c:extLst>
        </c:ser>
        <c:ser>
          <c:idx val="2"/>
          <c:order val="1"/>
          <c:tx>
            <c:strRef>
              <c:f>'6.4'!$D$20</c:f>
              <c:strCache>
                <c:ptCount val="1"/>
                <c:pt idx="0">
                  <c:v>Přepočet</c:v>
                </c:pt>
              </c:strCache>
            </c:strRef>
          </c:tx>
          <c:spPr>
            <a:ln w="38100" cmpd="sng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'6.4'!$B$21:$B$30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'6.4'!$D$21:$D$30</c:f>
              <c:numCache>
                <c:formatCode>#,##0.0</c:formatCode>
                <c:ptCount val="10"/>
                <c:pt idx="0">
                  <c:v>8668.2000000000007</c:v>
                </c:pt>
                <c:pt idx="1">
                  <c:v>8384.4</c:v>
                </c:pt>
                <c:pt idx="2">
                  <c:v>8252.4311379860101</c:v>
                </c:pt>
                <c:pt idx="3">
                  <c:v>8353.3381749207947</c:v>
                </c:pt>
                <c:pt idx="4">
                  <c:v>8040.7391621005245</c:v>
                </c:pt>
                <c:pt idx="5">
                  <c:v>8085.3660724135771</c:v>
                </c:pt>
                <c:pt idx="6">
                  <c:v>8432.6727866868077</c:v>
                </c:pt>
                <c:pt idx="7">
                  <c:v>8733.122113124442</c:v>
                </c:pt>
                <c:pt idx="8">
                  <c:v>8634.4743233258068</c:v>
                </c:pt>
                <c:pt idx="9">
                  <c:v>9052.0350741878956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62-4C09-BD9E-182778F3F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053312"/>
        <c:axId val="221054848"/>
      </c:lineChart>
      <c:lineChart>
        <c:grouping val="standard"/>
        <c:varyColors val="0"/>
        <c:ser>
          <c:idx val="0"/>
          <c:order val="2"/>
          <c:tx>
            <c:strRef>
              <c:f>'6.4'!$E$20</c:f>
              <c:strCache>
                <c:ptCount val="1"/>
                <c:pt idx="0">
                  <c:v>průměr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  <a:prstDash val="sysDash"/>
            </a:ln>
            <a:effectLst/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9662-4C09-BD9E-182778F3F259}"/>
              </c:ext>
            </c:extLst>
          </c:dPt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9662-4C09-BD9E-182778F3F259}"/>
              </c:ext>
            </c:extLst>
          </c:dPt>
          <c:cat>
            <c:numRef>
              <c:f>'6.4'!$B$21:$B$30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'6.4'!$E$21:$E$30</c:f>
              <c:numCache>
                <c:formatCode>#,##0.0</c:formatCode>
                <c:ptCount val="10"/>
                <c:pt idx="0">
                  <c:v>7.6</c:v>
                </c:pt>
                <c:pt idx="1">
                  <c:v>8.9</c:v>
                </c:pt>
                <c:pt idx="2">
                  <c:v>8.6999999999999993</c:v>
                </c:pt>
                <c:pt idx="3">
                  <c:v>8.3000000000000007</c:v>
                </c:pt>
                <c:pt idx="4">
                  <c:v>9.6999999999999993</c:v>
                </c:pt>
                <c:pt idx="5">
                  <c:v>9.8000000000000007</c:v>
                </c:pt>
                <c:pt idx="6">
                  <c:v>8.9722459037378375</c:v>
                </c:pt>
                <c:pt idx="7">
                  <c:v>8.8161872759856621</c:v>
                </c:pt>
                <c:pt idx="8">
                  <c:v>9.8751190476190462</c:v>
                </c:pt>
                <c:pt idx="9">
                  <c:v>9.7526875320020494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662-4C09-BD9E-182778F3F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063040"/>
        <c:axId val="221061120"/>
      </c:lineChart>
      <c:dateAx>
        <c:axId val="221053312"/>
        <c:scaling>
          <c:orientation val="minMax"/>
          <c:max val="2019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221054848"/>
        <c:crosses val="autoZero"/>
        <c:auto val="0"/>
        <c:lblOffset val="100"/>
        <c:baseTimeUnit val="days"/>
      </c:dateAx>
      <c:valAx>
        <c:axId val="221054848"/>
        <c:scaling>
          <c:orientation val="minMax"/>
          <c:max val="9400"/>
          <c:min val="7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množství plynu</a:t>
                </a:r>
                <a:r>
                  <a:rPr lang="en-US" b="0"/>
                  <a:t> (mil.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4.0273552762426439E-2"/>
              <c:y val="0.2465545620356777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21053312"/>
        <c:crosses val="autoZero"/>
        <c:crossBetween val="midCat"/>
        <c:majorUnit val="300"/>
      </c:valAx>
      <c:valAx>
        <c:axId val="221061120"/>
        <c:scaling>
          <c:orientation val="minMax"/>
          <c:max val="11"/>
          <c:min val="7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průměrná teplota (°C)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crossAx val="221063040"/>
        <c:crosses val="max"/>
        <c:crossBetween val="between"/>
        <c:majorUnit val="0.5"/>
      </c:valAx>
      <c:catAx>
        <c:axId val="22106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1061120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0.28609282535335256"/>
          <c:y val="0.91542728769073356"/>
          <c:w val="0.42781434929329487"/>
          <c:h val="8.4572712309266426E-2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Průběh d</a:t>
            </a:r>
            <a:r>
              <a:rPr lang="en-US" sz="800" b="0"/>
              <a:t>enní</a:t>
            </a:r>
            <a:r>
              <a:rPr lang="cs-CZ" sz="800" b="0"/>
              <a:t>ch</a:t>
            </a:r>
            <a:r>
              <a:rPr lang="en-US" sz="800" b="0"/>
              <a:t> spotřeb zemního plynu a průměrn</a:t>
            </a:r>
            <a:r>
              <a:rPr lang="cs-CZ" sz="800" b="0"/>
              <a:t>ých</a:t>
            </a:r>
            <a:r>
              <a:rPr lang="en-US" sz="800" b="0"/>
              <a:t> teplot</a:t>
            </a:r>
            <a:r>
              <a:rPr lang="cs-CZ" sz="800" b="0"/>
              <a:t> </a:t>
            </a:r>
          </a:p>
          <a:p>
            <a:pPr>
              <a:defRPr sz="800" b="0"/>
            </a:pPr>
            <a:r>
              <a:rPr lang="cs-CZ" sz="800" b="0"/>
              <a:t>v období od 1.1. do 31.12. 2019</a:t>
            </a:r>
          </a:p>
        </c:rich>
      </c:tx>
      <c:layout>
        <c:manualLayout>
          <c:xMode val="edge"/>
          <c:yMode val="edge"/>
          <c:x val="0.20443564356435645"/>
          <c:y val="4.3184879171598405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'6.5'!$O$5</c:f>
              <c:strCache>
                <c:ptCount val="1"/>
                <c:pt idx="0">
                  <c:v>spotřeba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'6.5'!$N$6:$N$370</c:f>
              <c:numCache>
                <c:formatCode>d/m;@</c:formatCode>
                <c:ptCount val="365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'6.5'!$O$6:$O$370</c:f>
              <c:numCache>
                <c:formatCode>0.000</c:formatCode>
                <c:ptCount val="365"/>
                <c:pt idx="0">
                  <c:v>30.142310814590914</c:v>
                </c:pt>
                <c:pt idx="1">
                  <c:v>39.725241731044697</c:v>
                </c:pt>
                <c:pt idx="2">
                  <c:v>43.675934260436236</c:v>
                </c:pt>
                <c:pt idx="3">
                  <c:v>41.062550877756969</c:v>
                </c:pt>
                <c:pt idx="4">
                  <c:v>34.336864588167217</c:v>
                </c:pt>
                <c:pt idx="5">
                  <c:v>38.904247516070704</c:v>
                </c:pt>
                <c:pt idx="6">
                  <c:v>42.42626861137137</c:v>
                </c:pt>
                <c:pt idx="7">
                  <c:v>40.573136840130751</c:v>
                </c:pt>
                <c:pt idx="8">
                  <c:v>41.75617127392745</c:v>
                </c:pt>
                <c:pt idx="9">
                  <c:v>43.209600422613391</c:v>
                </c:pt>
                <c:pt idx="10">
                  <c:v>41.919424146963422</c:v>
                </c:pt>
                <c:pt idx="11">
                  <c:v>34.627393980381342</c:v>
                </c:pt>
                <c:pt idx="12">
                  <c:v>34.015709617180114</c:v>
                </c:pt>
                <c:pt idx="13">
                  <c:v>40.911796550975893</c:v>
                </c:pt>
                <c:pt idx="14">
                  <c:v>39.953557161266971</c:v>
                </c:pt>
                <c:pt idx="15">
                  <c:v>38.703458332655181</c:v>
                </c:pt>
                <c:pt idx="16">
                  <c:v>36.045589029643608</c:v>
                </c:pt>
                <c:pt idx="17">
                  <c:v>41.734401837766598</c:v>
                </c:pt>
                <c:pt idx="18">
                  <c:v>40.088098159186181</c:v>
                </c:pt>
                <c:pt idx="19">
                  <c:v>42.79517787366958</c:v>
                </c:pt>
                <c:pt idx="20">
                  <c:v>48.497901572791811</c:v>
                </c:pt>
                <c:pt idx="21">
                  <c:v>50.53241225692102</c:v>
                </c:pt>
                <c:pt idx="22">
                  <c:v>50.803541216034226</c:v>
                </c:pt>
                <c:pt idx="23">
                  <c:v>50.264411210194623</c:v>
                </c:pt>
                <c:pt idx="24">
                  <c:v>46.826723513246279</c:v>
                </c:pt>
                <c:pt idx="25">
                  <c:v>39.487988475647761</c:v>
                </c:pt>
                <c:pt idx="26">
                  <c:v>36.261438823127342</c:v>
                </c:pt>
                <c:pt idx="27">
                  <c:v>42.411657471385922</c:v>
                </c:pt>
                <c:pt idx="28">
                  <c:v>43.679408358604974</c:v>
                </c:pt>
                <c:pt idx="29">
                  <c:v>44.626644385383372</c:v>
                </c:pt>
                <c:pt idx="30">
                  <c:v>43.819470523882089</c:v>
                </c:pt>
                <c:pt idx="31">
                  <c:v>40.668641186614401</c:v>
                </c:pt>
                <c:pt idx="32">
                  <c:v>33.95127564156941</c:v>
                </c:pt>
                <c:pt idx="33">
                  <c:v>35.576440598592868</c:v>
                </c:pt>
                <c:pt idx="34">
                  <c:v>42.621710175656069</c:v>
                </c:pt>
                <c:pt idx="35">
                  <c:v>43.259692358634751</c:v>
                </c:pt>
                <c:pt idx="36">
                  <c:v>44.215345653734452</c:v>
                </c:pt>
                <c:pt idx="37">
                  <c:v>43.352642422537677</c:v>
                </c:pt>
                <c:pt idx="38">
                  <c:v>38.640187123423921</c:v>
                </c:pt>
                <c:pt idx="39">
                  <c:v>32.903081949949602</c:v>
                </c:pt>
                <c:pt idx="40">
                  <c:v>32.771114623221415</c:v>
                </c:pt>
                <c:pt idx="41">
                  <c:v>38.804306761996493</c:v>
                </c:pt>
                <c:pt idx="42">
                  <c:v>40.061506943995731</c:v>
                </c:pt>
                <c:pt idx="43">
                  <c:v>39.444163479253106</c:v>
                </c:pt>
                <c:pt idx="44">
                  <c:v>37.097800714831862</c:v>
                </c:pt>
                <c:pt idx="45">
                  <c:v>33.885363062985952</c:v>
                </c:pt>
                <c:pt idx="46">
                  <c:v>29.487906866199712</c:v>
                </c:pt>
                <c:pt idx="47">
                  <c:v>29.999019621954588</c:v>
                </c:pt>
                <c:pt idx="48">
                  <c:v>32.859277050069757</c:v>
                </c:pt>
                <c:pt idx="49">
                  <c:v>32.138173626388081</c:v>
                </c:pt>
                <c:pt idx="50">
                  <c:v>34.523471975866819</c:v>
                </c:pt>
                <c:pt idx="51">
                  <c:v>33.492745363398186</c:v>
                </c:pt>
                <c:pt idx="52">
                  <c:v>36.015299525507736</c:v>
                </c:pt>
                <c:pt idx="53">
                  <c:v>34.927188061287076</c:v>
                </c:pt>
                <c:pt idx="54">
                  <c:v>35.122625922887259</c:v>
                </c:pt>
                <c:pt idx="55">
                  <c:v>36.235781016715237</c:v>
                </c:pt>
                <c:pt idx="56">
                  <c:v>33.862794730542667</c:v>
                </c:pt>
                <c:pt idx="57">
                  <c:v>30.568875851930304</c:v>
                </c:pt>
                <c:pt idx="58">
                  <c:v>26.956583467319398</c:v>
                </c:pt>
                <c:pt idx="59">
                  <c:v>30.161148828940316</c:v>
                </c:pt>
                <c:pt idx="60">
                  <c:v>27.797638151695988</c:v>
                </c:pt>
                <c:pt idx="61">
                  <c:v>26.041636569156605</c:v>
                </c:pt>
                <c:pt idx="62">
                  <c:v>26.622627478543375</c:v>
                </c:pt>
                <c:pt idx="63">
                  <c:v>29.881900047765452</c:v>
                </c:pt>
                <c:pt idx="64">
                  <c:v>27.955907618667133</c:v>
                </c:pt>
                <c:pt idx="65">
                  <c:v>25.846843447951052</c:v>
                </c:pt>
                <c:pt idx="66">
                  <c:v>26.303137549589081</c:v>
                </c:pt>
                <c:pt idx="67">
                  <c:v>25.086465748646273</c:v>
                </c:pt>
                <c:pt idx="68">
                  <c:v>26.509046166218667</c:v>
                </c:pt>
                <c:pt idx="69">
                  <c:v>32.174315235521028</c:v>
                </c:pt>
                <c:pt idx="70">
                  <c:v>31.698785706358738</c:v>
                </c:pt>
                <c:pt idx="71">
                  <c:v>30.592330501336242</c:v>
                </c:pt>
                <c:pt idx="72">
                  <c:v>31.112841352165809</c:v>
                </c:pt>
                <c:pt idx="73">
                  <c:v>28.899994937841811</c:v>
                </c:pt>
                <c:pt idx="74">
                  <c:v>26.98398048087833</c:v>
                </c:pt>
                <c:pt idx="75">
                  <c:v>22.700507630470092</c:v>
                </c:pt>
                <c:pt idx="76">
                  <c:v>29.745255705203547</c:v>
                </c:pt>
                <c:pt idx="77">
                  <c:v>32.766856527932632</c:v>
                </c:pt>
                <c:pt idx="78">
                  <c:v>31.731069200905196</c:v>
                </c:pt>
                <c:pt idx="79">
                  <c:v>29.998819987329874</c:v>
                </c:pt>
                <c:pt idx="80">
                  <c:v>25.402783088072212</c:v>
                </c:pt>
                <c:pt idx="81">
                  <c:v>18.940122837346085</c:v>
                </c:pt>
                <c:pt idx="82">
                  <c:v>21.387999630354159</c:v>
                </c:pt>
                <c:pt idx="83">
                  <c:v>26.882122638457368</c:v>
                </c:pt>
                <c:pt idx="84">
                  <c:v>28.74745527667358</c:v>
                </c:pt>
                <c:pt idx="85">
                  <c:v>29.876386962360762</c:v>
                </c:pt>
                <c:pt idx="86">
                  <c:v>29.497451404936264</c:v>
                </c:pt>
                <c:pt idx="87">
                  <c:v>24.311393714231198</c:v>
                </c:pt>
                <c:pt idx="88">
                  <c:v>18.969427771114084</c:v>
                </c:pt>
                <c:pt idx="89">
                  <c:v>19.672011349302807</c:v>
                </c:pt>
                <c:pt idx="90">
                  <c:v>23.607123816716737</c:v>
                </c:pt>
                <c:pt idx="91">
                  <c:v>22.477739167324099</c:v>
                </c:pt>
                <c:pt idx="92">
                  <c:v>23.243127018563332</c:v>
                </c:pt>
                <c:pt idx="93">
                  <c:v>21.669537796586184</c:v>
                </c:pt>
                <c:pt idx="94">
                  <c:v>20.106165627528323</c:v>
                </c:pt>
                <c:pt idx="95">
                  <c:v>17.26266866110582</c:v>
                </c:pt>
                <c:pt idx="96">
                  <c:v>17.460923508262418</c:v>
                </c:pt>
                <c:pt idx="97">
                  <c:v>20.607166958107161</c:v>
                </c:pt>
                <c:pt idx="98">
                  <c:v>21.671348000296668</c:v>
                </c:pt>
                <c:pt idx="99">
                  <c:v>24.628680651083751</c:v>
                </c:pt>
                <c:pt idx="100">
                  <c:v>28.322391218291475</c:v>
                </c:pt>
                <c:pt idx="101">
                  <c:v>29.694502442135132</c:v>
                </c:pt>
                <c:pt idx="102">
                  <c:v>25.244019557328681</c:v>
                </c:pt>
                <c:pt idx="103">
                  <c:v>24.605818542743211</c:v>
                </c:pt>
                <c:pt idx="104">
                  <c:v>25.008039156808877</c:v>
                </c:pt>
                <c:pt idx="105">
                  <c:v>25.028125224345619</c:v>
                </c:pt>
                <c:pt idx="106">
                  <c:v>24.164099932974334</c:v>
                </c:pt>
                <c:pt idx="107">
                  <c:v>19.180066451853527</c:v>
                </c:pt>
                <c:pt idx="108">
                  <c:v>14.627573682553093</c:v>
                </c:pt>
                <c:pt idx="109">
                  <c:v>13.26795429003128</c:v>
                </c:pt>
                <c:pt idx="110">
                  <c:v>12.5334889844877</c:v>
                </c:pt>
                <c:pt idx="111">
                  <c:v>13.74353479652166</c:v>
                </c:pt>
                <c:pt idx="112">
                  <c:v>17.643661131953987</c:v>
                </c:pt>
                <c:pt idx="113">
                  <c:v>16.620504071969851</c:v>
                </c:pt>
                <c:pt idx="114">
                  <c:v>15.313356504905768</c:v>
                </c:pt>
                <c:pt idx="115">
                  <c:v>15.006772949883244</c:v>
                </c:pt>
                <c:pt idx="116">
                  <c:v>13.351153295777406</c:v>
                </c:pt>
                <c:pt idx="117">
                  <c:v>15.493598809525214</c:v>
                </c:pt>
                <c:pt idx="118">
                  <c:v>20.888890660856656</c:v>
                </c:pt>
                <c:pt idx="119">
                  <c:v>18.65429450915353</c:v>
                </c:pt>
                <c:pt idx="120">
                  <c:v>16.732474065963235</c:v>
                </c:pt>
                <c:pt idx="121">
                  <c:v>15.871777493316703</c:v>
                </c:pt>
                <c:pt idx="122">
                  <c:v>19.036015084517363</c:v>
                </c:pt>
                <c:pt idx="123">
                  <c:v>18.635485781701195</c:v>
                </c:pt>
                <c:pt idx="124">
                  <c:v>21.654316387865041</c:v>
                </c:pt>
                <c:pt idx="125">
                  <c:v>24.449982120957145</c:v>
                </c:pt>
                <c:pt idx="126">
                  <c:v>22.736625424801389</c:v>
                </c:pt>
                <c:pt idx="127">
                  <c:v>18.344186577913973</c:v>
                </c:pt>
                <c:pt idx="128">
                  <c:v>19.627420869359714</c:v>
                </c:pt>
                <c:pt idx="129">
                  <c:v>17.744338297555807</c:v>
                </c:pt>
                <c:pt idx="130">
                  <c:v>15.409261216001052</c:v>
                </c:pt>
                <c:pt idx="131">
                  <c:v>18.598298159310485</c:v>
                </c:pt>
                <c:pt idx="132">
                  <c:v>21.478211907712147</c:v>
                </c:pt>
                <c:pt idx="133">
                  <c:v>23.677535559553419</c:v>
                </c:pt>
                <c:pt idx="134">
                  <c:v>25.53000466214004</c:v>
                </c:pt>
                <c:pt idx="135">
                  <c:v>23.20677729861082</c:v>
                </c:pt>
                <c:pt idx="136">
                  <c:v>18.258725151449894</c:v>
                </c:pt>
                <c:pt idx="137">
                  <c:v>13.68889673189425</c:v>
                </c:pt>
                <c:pt idx="138">
                  <c:v>12.484592093028265</c:v>
                </c:pt>
                <c:pt idx="139">
                  <c:v>15.564136512093349</c:v>
                </c:pt>
                <c:pt idx="140">
                  <c:v>14.560425980127851</c:v>
                </c:pt>
                <c:pt idx="141">
                  <c:v>17.004157793641127</c:v>
                </c:pt>
                <c:pt idx="142">
                  <c:v>20.171034310224556</c:v>
                </c:pt>
                <c:pt idx="143">
                  <c:v>17.578880164519212</c:v>
                </c:pt>
                <c:pt idx="144">
                  <c:v>14.139368013876213</c:v>
                </c:pt>
                <c:pt idx="145">
                  <c:v>11.165492145086306</c:v>
                </c:pt>
                <c:pt idx="146">
                  <c:v>15.845143485366687</c:v>
                </c:pt>
                <c:pt idx="147">
                  <c:v>16.560163098977501</c:v>
                </c:pt>
                <c:pt idx="148">
                  <c:v>17.545068583487438</c:v>
                </c:pt>
                <c:pt idx="149">
                  <c:v>15.164439251613857</c:v>
                </c:pt>
                <c:pt idx="150">
                  <c:v>14.890304281035871</c:v>
                </c:pt>
                <c:pt idx="151">
                  <c:v>10.365127029676778</c:v>
                </c:pt>
                <c:pt idx="152">
                  <c:v>9.796649193221171</c:v>
                </c:pt>
                <c:pt idx="153">
                  <c:v>14.219610789449099</c:v>
                </c:pt>
                <c:pt idx="154">
                  <c:v>13.762232595430737</c:v>
                </c:pt>
                <c:pt idx="155">
                  <c:v>13.509554524205686</c:v>
                </c:pt>
                <c:pt idx="156">
                  <c:v>14.518888121108263</c:v>
                </c:pt>
                <c:pt idx="157">
                  <c:v>12.960503124767662</c:v>
                </c:pt>
                <c:pt idx="158">
                  <c:v>9.4771218481863002</c:v>
                </c:pt>
                <c:pt idx="159">
                  <c:v>9.5504081211262584</c:v>
                </c:pt>
                <c:pt idx="160">
                  <c:v>11.870444154915786</c:v>
                </c:pt>
                <c:pt idx="161">
                  <c:v>14.381627375237187</c:v>
                </c:pt>
                <c:pt idx="162">
                  <c:v>14.119169821209614</c:v>
                </c:pt>
                <c:pt idx="163">
                  <c:v>13.944547163966599</c:v>
                </c:pt>
                <c:pt idx="164">
                  <c:v>13.001396688487526</c:v>
                </c:pt>
                <c:pt idx="165">
                  <c:v>8.8528513060858476</c:v>
                </c:pt>
                <c:pt idx="166">
                  <c:v>10.663882486017883</c:v>
                </c:pt>
                <c:pt idx="167">
                  <c:v>15.292150434469114</c:v>
                </c:pt>
                <c:pt idx="168">
                  <c:v>14.536005288299302</c:v>
                </c:pt>
                <c:pt idx="169">
                  <c:v>14.550296719054263</c:v>
                </c:pt>
                <c:pt idx="170">
                  <c:v>14.288229775751114</c:v>
                </c:pt>
                <c:pt idx="171">
                  <c:v>13.759291280919649</c:v>
                </c:pt>
                <c:pt idx="172">
                  <c:v>9.910614692331345</c:v>
                </c:pt>
                <c:pt idx="173">
                  <c:v>9.3411318786811535</c:v>
                </c:pt>
                <c:pt idx="174">
                  <c:v>13.898453272491853</c:v>
                </c:pt>
                <c:pt idx="175">
                  <c:v>14.111759478196861</c:v>
                </c:pt>
                <c:pt idx="176">
                  <c:v>13.699305065467975</c:v>
                </c:pt>
                <c:pt idx="177">
                  <c:v>14.271021420215767</c:v>
                </c:pt>
                <c:pt idx="178">
                  <c:v>13.839467382159894</c:v>
                </c:pt>
                <c:pt idx="179">
                  <c:v>10.930973359081905</c:v>
                </c:pt>
                <c:pt idx="180">
                  <c:v>10.177950317020709</c:v>
                </c:pt>
                <c:pt idx="181">
                  <c:v>13.310760224317139</c:v>
                </c:pt>
                <c:pt idx="182">
                  <c:v>13.837943421893822</c:v>
                </c:pt>
                <c:pt idx="183">
                  <c:v>14.076941152004014</c:v>
                </c:pt>
                <c:pt idx="184">
                  <c:v>13.474271829065277</c:v>
                </c:pt>
                <c:pt idx="185">
                  <c:v>11.546390290237476</c:v>
                </c:pt>
                <c:pt idx="186">
                  <c:v>8.2351310655607168</c:v>
                </c:pt>
                <c:pt idx="187">
                  <c:v>9.3557318202747428</c:v>
                </c:pt>
                <c:pt idx="188">
                  <c:v>14.593119949490877</c:v>
                </c:pt>
                <c:pt idx="189">
                  <c:v>14.783975361403472</c:v>
                </c:pt>
                <c:pt idx="190">
                  <c:v>14.768656684166894</c:v>
                </c:pt>
                <c:pt idx="191">
                  <c:v>14.585553573973213</c:v>
                </c:pt>
                <c:pt idx="192">
                  <c:v>14.010198509468108</c:v>
                </c:pt>
                <c:pt idx="193">
                  <c:v>11.633175581386514</c:v>
                </c:pt>
                <c:pt idx="194">
                  <c:v>11.254789543507252</c:v>
                </c:pt>
                <c:pt idx="195">
                  <c:v>14.305645944087727</c:v>
                </c:pt>
                <c:pt idx="196">
                  <c:v>14.766979944122893</c:v>
                </c:pt>
                <c:pt idx="197">
                  <c:v>14.437936332494759</c:v>
                </c:pt>
                <c:pt idx="198">
                  <c:v>14.183957058144319</c:v>
                </c:pt>
                <c:pt idx="199">
                  <c:v>13.348042536258538</c:v>
                </c:pt>
                <c:pt idx="200">
                  <c:v>11.101890718374364</c:v>
                </c:pt>
                <c:pt idx="201">
                  <c:v>10.162364098501953</c:v>
                </c:pt>
                <c:pt idx="202">
                  <c:v>12.967711926952081</c:v>
                </c:pt>
                <c:pt idx="203">
                  <c:v>12.829472147468474</c:v>
                </c:pt>
                <c:pt idx="204">
                  <c:v>12.611735719941793</c:v>
                </c:pt>
                <c:pt idx="205">
                  <c:v>12.448665139239141</c:v>
                </c:pt>
                <c:pt idx="206">
                  <c:v>11.761589380123027</c:v>
                </c:pt>
                <c:pt idx="207">
                  <c:v>10.300200915932001</c:v>
                </c:pt>
                <c:pt idx="208">
                  <c:v>10.521419606632763</c:v>
                </c:pt>
                <c:pt idx="209">
                  <c:v>11.943569102669748</c:v>
                </c:pt>
                <c:pt idx="210">
                  <c:v>12.371341795735797</c:v>
                </c:pt>
                <c:pt idx="211">
                  <c:v>12.508665805519639</c:v>
                </c:pt>
                <c:pt idx="212">
                  <c:v>12.405465122981029</c:v>
                </c:pt>
                <c:pt idx="213">
                  <c:v>11.822636470043623</c:v>
                </c:pt>
                <c:pt idx="214">
                  <c:v>10.801695283949707</c:v>
                </c:pt>
                <c:pt idx="215">
                  <c:v>10.855677655054773</c:v>
                </c:pt>
                <c:pt idx="216">
                  <c:v>12.332770868083486</c:v>
                </c:pt>
                <c:pt idx="217">
                  <c:v>12.423539847575647</c:v>
                </c:pt>
                <c:pt idx="218">
                  <c:v>12.41687668632302</c:v>
                </c:pt>
                <c:pt idx="219">
                  <c:v>12.71440300761858</c:v>
                </c:pt>
                <c:pt idx="220">
                  <c:v>11.600694911529288</c:v>
                </c:pt>
                <c:pt idx="221">
                  <c:v>9.9840072082132796</c:v>
                </c:pt>
                <c:pt idx="222">
                  <c:v>9.5955339042145589</c:v>
                </c:pt>
                <c:pt idx="223">
                  <c:v>13.144785404238764</c:v>
                </c:pt>
                <c:pt idx="224">
                  <c:v>13.357780476579535</c:v>
                </c:pt>
                <c:pt idx="225">
                  <c:v>13.324697079100307</c:v>
                </c:pt>
                <c:pt idx="226">
                  <c:v>13.333528423453874</c:v>
                </c:pt>
                <c:pt idx="227">
                  <c:v>13.267522363237093</c:v>
                </c:pt>
                <c:pt idx="228">
                  <c:v>10.696433378504466</c:v>
                </c:pt>
                <c:pt idx="229">
                  <c:v>10.126443933358631</c:v>
                </c:pt>
                <c:pt idx="230">
                  <c:v>13.788934713881394</c:v>
                </c:pt>
                <c:pt idx="231">
                  <c:v>14.250013264648784</c:v>
                </c:pt>
                <c:pt idx="232">
                  <c:v>14.17102887394557</c:v>
                </c:pt>
                <c:pt idx="233">
                  <c:v>14.014848645219166</c:v>
                </c:pt>
                <c:pt idx="234">
                  <c:v>13.426695023253938</c:v>
                </c:pt>
                <c:pt idx="235">
                  <c:v>11.637087830102347</c:v>
                </c:pt>
                <c:pt idx="236">
                  <c:v>11.830524714115549</c:v>
                </c:pt>
                <c:pt idx="237">
                  <c:v>13.548873641213552</c:v>
                </c:pt>
                <c:pt idx="238">
                  <c:v>13.298045093726929</c:v>
                </c:pt>
                <c:pt idx="239">
                  <c:v>13.360732369355018</c:v>
                </c:pt>
                <c:pt idx="240">
                  <c:v>13.238302891277691</c:v>
                </c:pt>
                <c:pt idx="241">
                  <c:v>12.465687394432232</c:v>
                </c:pt>
                <c:pt idx="242">
                  <c:v>8.1226773895180902</c:v>
                </c:pt>
                <c:pt idx="243">
                  <c:v>9.7575521054511221</c:v>
                </c:pt>
                <c:pt idx="244">
                  <c:v>13.76035294561461</c:v>
                </c:pt>
                <c:pt idx="245">
                  <c:v>14.545620753016379</c:v>
                </c:pt>
                <c:pt idx="246">
                  <c:v>14.508286552378891</c:v>
                </c:pt>
                <c:pt idx="247">
                  <c:v>14.559199252206952</c:v>
                </c:pt>
                <c:pt idx="248">
                  <c:v>14.178983177427481</c:v>
                </c:pt>
                <c:pt idx="249">
                  <c:v>13.21708065598213</c:v>
                </c:pt>
                <c:pt idx="250">
                  <c:v>13.855537326018643</c:v>
                </c:pt>
                <c:pt idx="251">
                  <c:v>16.005055148869488</c:v>
                </c:pt>
                <c:pt idx="252">
                  <c:v>16.233200379327197</c:v>
                </c:pt>
                <c:pt idx="253">
                  <c:v>15.834099177770854</c:v>
                </c:pt>
                <c:pt idx="254">
                  <c:v>15.832052524897719</c:v>
                </c:pt>
                <c:pt idx="255">
                  <c:v>14.638619886466328</c:v>
                </c:pt>
                <c:pt idx="256">
                  <c:v>12.648307298040484</c:v>
                </c:pt>
                <c:pt idx="257">
                  <c:v>11.940111326716744</c:v>
                </c:pt>
                <c:pt idx="258">
                  <c:v>15.684136247322577</c:v>
                </c:pt>
                <c:pt idx="259">
                  <c:v>16.496948857836539</c:v>
                </c:pt>
                <c:pt idx="260">
                  <c:v>18.4752428394155</c:v>
                </c:pt>
                <c:pt idx="261">
                  <c:v>20.273261149129159</c:v>
                </c:pt>
                <c:pt idx="262">
                  <c:v>19.904848224338558</c:v>
                </c:pt>
                <c:pt idx="263">
                  <c:v>16.208163253991238</c:v>
                </c:pt>
                <c:pt idx="264">
                  <c:v>15.192016113694978</c:v>
                </c:pt>
                <c:pt idx="265">
                  <c:v>18.619925260026683</c:v>
                </c:pt>
                <c:pt idx="266">
                  <c:v>18.630924941264315</c:v>
                </c:pt>
                <c:pt idx="267">
                  <c:v>18.73688471346</c:v>
                </c:pt>
                <c:pt idx="268">
                  <c:v>18.709242010358864</c:v>
                </c:pt>
                <c:pt idx="269">
                  <c:v>17.487051747664836</c:v>
                </c:pt>
                <c:pt idx="270">
                  <c:v>14.934886651026943</c:v>
                </c:pt>
                <c:pt idx="271">
                  <c:v>13.150795933671223</c:v>
                </c:pt>
                <c:pt idx="272">
                  <c:v>19.089329067870249</c:v>
                </c:pt>
                <c:pt idx="273">
                  <c:v>18.908551768346914</c:v>
                </c:pt>
                <c:pt idx="274">
                  <c:v>20.672687750573747</c:v>
                </c:pt>
                <c:pt idx="275">
                  <c:v>24.143541444370552</c:v>
                </c:pt>
                <c:pt idx="276">
                  <c:v>22.796802557771095</c:v>
                </c:pt>
                <c:pt idx="277">
                  <c:v>21.856883869113904</c:v>
                </c:pt>
                <c:pt idx="278">
                  <c:v>22.534718057212469</c:v>
                </c:pt>
                <c:pt idx="279">
                  <c:v>28.02722781993317</c:v>
                </c:pt>
                <c:pt idx="280">
                  <c:v>28.634940334804238</c:v>
                </c:pt>
                <c:pt idx="281">
                  <c:v>25.692839776020886</c:v>
                </c:pt>
                <c:pt idx="282">
                  <c:v>25.560337566644897</c:v>
                </c:pt>
                <c:pt idx="283">
                  <c:v>23.127045539514572</c:v>
                </c:pt>
                <c:pt idx="284">
                  <c:v>17.496469775247345</c:v>
                </c:pt>
                <c:pt idx="285">
                  <c:v>15.994432451402925</c:v>
                </c:pt>
                <c:pt idx="286">
                  <c:v>20.944289856605284</c:v>
                </c:pt>
                <c:pt idx="287">
                  <c:v>20.606826261646262</c:v>
                </c:pt>
                <c:pt idx="288">
                  <c:v>22.707142455074226</c:v>
                </c:pt>
                <c:pt idx="289">
                  <c:v>23.076470702138899</c:v>
                </c:pt>
                <c:pt idx="290">
                  <c:v>20.918771896893453</c:v>
                </c:pt>
                <c:pt idx="291">
                  <c:v>19.745425902100468</c:v>
                </c:pt>
                <c:pt idx="292">
                  <c:v>20.198740769010325</c:v>
                </c:pt>
                <c:pt idx="293">
                  <c:v>22.240927287481238</c:v>
                </c:pt>
                <c:pt idx="294">
                  <c:v>22.278788041837998</c:v>
                </c:pt>
                <c:pt idx="295">
                  <c:v>22.151813339130058</c:v>
                </c:pt>
                <c:pt idx="296">
                  <c:v>21.505885470445858</c:v>
                </c:pt>
                <c:pt idx="297">
                  <c:v>20.883369425409807</c:v>
                </c:pt>
                <c:pt idx="298">
                  <c:v>17.925671783201295</c:v>
                </c:pt>
                <c:pt idx="299">
                  <c:v>17.846479282697892</c:v>
                </c:pt>
                <c:pt idx="300">
                  <c:v>24.882892448423082</c:v>
                </c:pt>
                <c:pt idx="301">
                  <c:v>30.381275857733478</c:v>
                </c:pt>
                <c:pt idx="302">
                  <c:v>33.006946341153601</c:v>
                </c:pt>
                <c:pt idx="303">
                  <c:v>35.145539444972918</c:v>
                </c:pt>
                <c:pt idx="304">
                  <c:v>31.980705159741248</c:v>
                </c:pt>
                <c:pt idx="305">
                  <c:v>26.482323149323886</c:v>
                </c:pt>
                <c:pt idx="306">
                  <c:v>24.825855698252361</c:v>
                </c:pt>
                <c:pt idx="307">
                  <c:v>26.873164470444344</c:v>
                </c:pt>
                <c:pt idx="308">
                  <c:v>29.622622563585203</c:v>
                </c:pt>
                <c:pt idx="309">
                  <c:v>29.258768875084701</c:v>
                </c:pt>
                <c:pt idx="310">
                  <c:v>28.659279864751138</c:v>
                </c:pt>
                <c:pt idx="311">
                  <c:v>28.596813968617912</c:v>
                </c:pt>
                <c:pt idx="312">
                  <c:v>27.081795996950298</c:v>
                </c:pt>
                <c:pt idx="313">
                  <c:v>30.778248109097973</c:v>
                </c:pt>
                <c:pt idx="314">
                  <c:v>34.374271421970001</c:v>
                </c:pt>
                <c:pt idx="315">
                  <c:v>33.679429251648003</c:v>
                </c:pt>
                <c:pt idx="316">
                  <c:v>35.169845561428495</c:v>
                </c:pt>
                <c:pt idx="317">
                  <c:v>34.186021580766813</c:v>
                </c:pt>
                <c:pt idx="318">
                  <c:v>30.558205290760441</c:v>
                </c:pt>
                <c:pt idx="319">
                  <c:v>25.845817756454174</c:v>
                </c:pt>
                <c:pt idx="320">
                  <c:v>22.79323323539036</c:v>
                </c:pt>
                <c:pt idx="321">
                  <c:v>29.784813230637191</c:v>
                </c:pt>
                <c:pt idx="322">
                  <c:v>32.26728001017954</c:v>
                </c:pt>
                <c:pt idx="323">
                  <c:v>31.626389230607426</c:v>
                </c:pt>
                <c:pt idx="324">
                  <c:v>30.091279677988684</c:v>
                </c:pt>
                <c:pt idx="325">
                  <c:v>28.772524561041166</c:v>
                </c:pt>
                <c:pt idx="326">
                  <c:v>25.036570754101877</c:v>
                </c:pt>
                <c:pt idx="327">
                  <c:v>27.343582815487345</c:v>
                </c:pt>
                <c:pt idx="328">
                  <c:v>31.960475626949407</c:v>
                </c:pt>
                <c:pt idx="329">
                  <c:v>32.815033480261505</c:v>
                </c:pt>
                <c:pt idx="330">
                  <c:v>32.679058206856304</c:v>
                </c:pt>
                <c:pt idx="331">
                  <c:v>30.836139720535911</c:v>
                </c:pt>
                <c:pt idx="332">
                  <c:v>31.754656587065639</c:v>
                </c:pt>
                <c:pt idx="333">
                  <c:v>32.66414207786498</c:v>
                </c:pt>
                <c:pt idx="334">
                  <c:v>34.681131609643245</c:v>
                </c:pt>
                <c:pt idx="335">
                  <c:v>38.948770523272408</c:v>
                </c:pt>
                <c:pt idx="336">
                  <c:v>38.818206670173922</c:v>
                </c:pt>
                <c:pt idx="337">
                  <c:v>39.991132859478185</c:v>
                </c:pt>
                <c:pt idx="338">
                  <c:v>41.976115631711231</c:v>
                </c:pt>
                <c:pt idx="339">
                  <c:v>39.182907543843747</c:v>
                </c:pt>
                <c:pt idx="340">
                  <c:v>31.992185673032047</c:v>
                </c:pt>
                <c:pt idx="341">
                  <c:v>29.842096818776042</c:v>
                </c:pt>
                <c:pt idx="342">
                  <c:v>34.848984164863879</c:v>
                </c:pt>
                <c:pt idx="343">
                  <c:v>37.416502112582762</c:v>
                </c:pt>
                <c:pt idx="344">
                  <c:v>41.76193625495906</c:v>
                </c:pt>
                <c:pt idx="345">
                  <c:v>41.114632304250222</c:v>
                </c:pt>
                <c:pt idx="346">
                  <c:v>38.812234852184829</c:v>
                </c:pt>
                <c:pt idx="347">
                  <c:v>33.282733910010769</c:v>
                </c:pt>
                <c:pt idx="348">
                  <c:v>30.350452772970087</c:v>
                </c:pt>
                <c:pt idx="349">
                  <c:v>34.597594173242989</c:v>
                </c:pt>
                <c:pt idx="350">
                  <c:v>35.463846146108537</c:v>
                </c:pt>
                <c:pt idx="351">
                  <c:v>33.961368147580473</c:v>
                </c:pt>
                <c:pt idx="352">
                  <c:v>32.637816828436748</c:v>
                </c:pt>
                <c:pt idx="353">
                  <c:v>27.194125647203755</c:v>
                </c:pt>
                <c:pt idx="354">
                  <c:v>25.337207008982201</c:v>
                </c:pt>
                <c:pt idx="355">
                  <c:v>26.574450266902357</c:v>
                </c:pt>
                <c:pt idx="356">
                  <c:v>27.075169819380758</c:v>
                </c:pt>
                <c:pt idx="357">
                  <c:v>25.390865423642488</c:v>
                </c:pt>
                <c:pt idx="358">
                  <c:v>25.681764337020038</c:v>
                </c:pt>
                <c:pt idx="359">
                  <c:v>29.381547463338944</c:v>
                </c:pt>
                <c:pt idx="360">
                  <c:v>30.327982220232482</c:v>
                </c:pt>
                <c:pt idx="361">
                  <c:v>31.905775690509675</c:v>
                </c:pt>
                <c:pt idx="362">
                  <c:v>33.712361908619151</c:v>
                </c:pt>
                <c:pt idx="363">
                  <c:v>34.103730540313684</c:v>
                </c:pt>
                <c:pt idx="364">
                  <c:v>33.828091128839631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8B-4524-BDCF-6311744C5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727360"/>
        <c:axId val="219728896"/>
      </c:lineChart>
      <c:lineChart>
        <c:grouping val="standard"/>
        <c:varyColors val="0"/>
        <c:ser>
          <c:idx val="1"/>
          <c:order val="1"/>
          <c:tx>
            <c:strRef>
              <c:f>'6.5'!$P$5</c:f>
              <c:strCache>
                <c:ptCount val="1"/>
                <c:pt idx="0">
                  <c:v>teplota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'6.5'!$N$6:$N$370</c:f>
              <c:numCache>
                <c:formatCode>d/m;@</c:formatCode>
                <c:ptCount val="365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'6.5'!$P$6:$P$370</c:f>
              <c:numCache>
                <c:formatCode>0.0</c:formatCode>
                <c:ptCount val="365"/>
                <c:pt idx="0">
                  <c:v>3.8</c:v>
                </c:pt>
                <c:pt idx="1">
                  <c:v>-1.2</c:v>
                </c:pt>
                <c:pt idx="2">
                  <c:v>-3.5</c:v>
                </c:pt>
                <c:pt idx="3">
                  <c:v>-2.2999999999999998</c:v>
                </c:pt>
                <c:pt idx="4">
                  <c:v>2.1</c:v>
                </c:pt>
                <c:pt idx="5">
                  <c:v>-0.9</c:v>
                </c:pt>
                <c:pt idx="6">
                  <c:v>-0.9</c:v>
                </c:pt>
                <c:pt idx="7">
                  <c:v>1.4</c:v>
                </c:pt>
                <c:pt idx="8">
                  <c:v>-0.3</c:v>
                </c:pt>
                <c:pt idx="9">
                  <c:v>-1.5</c:v>
                </c:pt>
                <c:pt idx="10">
                  <c:v>-3</c:v>
                </c:pt>
                <c:pt idx="11">
                  <c:v>1.4</c:v>
                </c:pt>
                <c:pt idx="12">
                  <c:v>2.9</c:v>
                </c:pt>
                <c:pt idx="13">
                  <c:v>-0.4</c:v>
                </c:pt>
                <c:pt idx="14">
                  <c:v>1.2</c:v>
                </c:pt>
                <c:pt idx="15">
                  <c:v>2.2000000000000002</c:v>
                </c:pt>
                <c:pt idx="16">
                  <c:v>3.9</c:v>
                </c:pt>
                <c:pt idx="17">
                  <c:v>-3</c:v>
                </c:pt>
                <c:pt idx="18">
                  <c:v>-5.6</c:v>
                </c:pt>
                <c:pt idx="19">
                  <c:v>-3.9</c:v>
                </c:pt>
                <c:pt idx="20">
                  <c:v>-6.5</c:v>
                </c:pt>
                <c:pt idx="21">
                  <c:v>-7.6</c:v>
                </c:pt>
                <c:pt idx="22">
                  <c:v>-6.9</c:v>
                </c:pt>
                <c:pt idx="23">
                  <c:v>-5.4</c:v>
                </c:pt>
                <c:pt idx="24">
                  <c:v>-5</c:v>
                </c:pt>
                <c:pt idx="25">
                  <c:v>-0.8</c:v>
                </c:pt>
                <c:pt idx="26">
                  <c:v>1.2</c:v>
                </c:pt>
                <c:pt idx="27">
                  <c:v>0.3</c:v>
                </c:pt>
                <c:pt idx="28">
                  <c:v>-2.2999999999999998</c:v>
                </c:pt>
                <c:pt idx="29">
                  <c:v>-4</c:v>
                </c:pt>
                <c:pt idx="30">
                  <c:v>-2.5</c:v>
                </c:pt>
                <c:pt idx="31">
                  <c:v>0.9</c:v>
                </c:pt>
                <c:pt idx="32">
                  <c:v>3.6</c:v>
                </c:pt>
                <c:pt idx="33">
                  <c:v>0.3</c:v>
                </c:pt>
                <c:pt idx="34">
                  <c:v>-2.7</c:v>
                </c:pt>
                <c:pt idx="35">
                  <c:v>-4.2</c:v>
                </c:pt>
                <c:pt idx="36">
                  <c:v>-3.2</c:v>
                </c:pt>
                <c:pt idx="37">
                  <c:v>-2.2999999999999998</c:v>
                </c:pt>
                <c:pt idx="38">
                  <c:v>1</c:v>
                </c:pt>
                <c:pt idx="39">
                  <c:v>3.3</c:v>
                </c:pt>
                <c:pt idx="40">
                  <c:v>3.3</c:v>
                </c:pt>
                <c:pt idx="41">
                  <c:v>2.5</c:v>
                </c:pt>
                <c:pt idx="42">
                  <c:v>0.4</c:v>
                </c:pt>
                <c:pt idx="43">
                  <c:v>2.8</c:v>
                </c:pt>
                <c:pt idx="44">
                  <c:v>3.1</c:v>
                </c:pt>
                <c:pt idx="45">
                  <c:v>2.4</c:v>
                </c:pt>
                <c:pt idx="46">
                  <c:v>2.5</c:v>
                </c:pt>
                <c:pt idx="47">
                  <c:v>2.5</c:v>
                </c:pt>
                <c:pt idx="48">
                  <c:v>2.7</c:v>
                </c:pt>
                <c:pt idx="49">
                  <c:v>4.2</c:v>
                </c:pt>
                <c:pt idx="50">
                  <c:v>3.2</c:v>
                </c:pt>
                <c:pt idx="51">
                  <c:v>4.8</c:v>
                </c:pt>
                <c:pt idx="52">
                  <c:v>0.7</c:v>
                </c:pt>
                <c:pt idx="53">
                  <c:v>-3.7</c:v>
                </c:pt>
                <c:pt idx="54">
                  <c:v>-0.5</c:v>
                </c:pt>
                <c:pt idx="55">
                  <c:v>4.4000000000000004</c:v>
                </c:pt>
                <c:pt idx="56">
                  <c:v>6.3</c:v>
                </c:pt>
                <c:pt idx="57">
                  <c:v>4.9000000000000004</c:v>
                </c:pt>
                <c:pt idx="58">
                  <c:v>8.1</c:v>
                </c:pt>
                <c:pt idx="59">
                  <c:v>6.2</c:v>
                </c:pt>
                <c:pt idx="60">
                  <c:v>3</c:v>
                </c:pt>
                <c:pt idx="61">
                  <c:v>7.6</c:v>
                </c:pt>
                <c:pt idx="62">
                  <c:v>8.6</c:v>
                </c:pt>
                <c:pt idx="63">
                  <c:v>4.0999999999999996</c:v>
                </c:pt>
                <c:pt idx="64">
                  <c:v>5.6</c:v>
                </c:pt>
                <c:pt idx="65">
                  <c:v>8.5</c:v>
                </c:pt>
                <c:pt idx="66">
                  <c:v>6.7</c:v>
                </c:pt>
                <c:pt idx="67">
                  <c:v>6.7</c:v>
                </c:pt>
                <c:pt idx="68">
                  <c:v>7</c:v>
                </c:pt>
                <c:pt idx="69">
                  <c:v>1.8</c:v>
                </c:pt>
                <c:pt idx="70">
                  <c:v>2.5</c:v>
                </c:pt>
                <c:pt idx="71">
                  <c:v>4.8</c:v>
                </c:pt>
                <c:pt idx="72">
                  <c:v>4</c:v>
                </c:pt>
                <c:pt idx="73">
                  <c:v>6.5</c:v>
                </c:pt>
                <c:pt idx="74">
                  <c:v>6</c:v>
                </c:pt>
                <c:pt idx="75">
                  <c:v>9</c:v>
                </c:pt>
                <c:pt idx="76">
                  <c:v>3.4</c:v>
                </c:pt>
                <c:pt idx="77">
                  <c:v>2.1</c:v>
                </c:pt>
                <c:pt idx="78">
                  <c:v>2.4</c:v>
                </c:pt>
                <c:pt idx="79">
                  <c:v>5.3</c:v>
                </c:pt>
                <c:pt idx="80">
                  <c:v>8.3000000000000007</c:v>
                </c:pt>
                <c:pt idx="81">
                  <c:v>10</c:v>
                </c:pt>
                <c:pt idx="82">
                  <c:v>7.6</c:v>
                </c:pt>
                <c:pt idx="83">
                  <c:v>3.6</c:v>
                </c:pt>
                <c:pt idx="84">
                  <c:v>4.4000000000000004</c:v>
                </c:pt>
                <c:pt idx="85">
                  <c:v>4.7</c:v>
                </c:pt>
                <c:pt idx="86">
                  <c:v>6.7</c:v>
                </c:pt>
                <c:pt idx="87">
                  <c:v>6.4</c:v>
                </c:pt>
                <c:pt idx="88">
                  <c:v>7.7</c:v>
                </c:pt>
                <c:pt idx="89">
                  <c:v>9.3000000000000007</c:v>
                </c:pt>
                <c:pt idx="90">
                  <c:v>6.4</c:v>
                </c:pt>
                <c:pt idx="91">
                  <c:v>9.1999999999999993</c:v>
                </c:pt>
                <c:pt idx="92">
                  <c:v>11.8</c:v>
                </c:pt>
                <c:pt idx="93">
                  <c:v>12.7</c:v>
                </c:pt>
                <c:pt idx="94">
                  <c:v>11.8</c:v>
                </c:pt>
                <c:pt idx="95">
                  <c:v>8.9</c:v>
                </c:pt>
                <c:pt idx="96">
                  <c:v>9.1</c:v>
                </c:pt>
                <c:pt idx="97">
                  <c:v>10.9</c:v>
                </c:pt>
                <c:pt idx="98">
                  <c:v>9.5</c:v>
                </c:pt>
                <c:pt idx="99">
                  <c:v>6.2</c:v>
                </c:pt>
                <c:pt idx="100">
                  <c:v>3.6</c:v>
                </c:pt>
                <c:pt idx="101">
                  <c:v>2.8</c:v>
                </c:pt>
                <c:pt idx="102">
                  <c:v>2.9</c:v>
                </c:pt>
                <c:pt idx="103">
                  <c:v>5.8</c:v>
                </c:pt>
                <c:pt idx="104">
                  <c:v>6.7</c:v>
                </c:pt>
                <c:pt idx="105">
                  <c:v>7.5</c:v>
                </c:pt>
                <c:pt idx="106">
                  <c:v>9</c:v>
                </c:pt>
                <c:pt idx="107">
                  <c:v>11.4</c:v>
                </c:pt>
                <c:pt idx="108">
                  <c:v>12.6</c:v>
                </c:pt>
                <c:pt idx="109">
                  <c:v>12.8</c:v>
                </c:pt>
                <c:pt idx="110">
                  <c:v>11.8</c:v>
                </c:pt>
                <c:pt idx="111">
                  <c:v>12</c:v>
                </c:pt>
                <c:pt idx="112">
                  <c:v>10.6</c:v>
                </c:pt>
                <c:pt idx="113">
                  <c:v>15.1</c:v>
                </c:pt>
                <c:pt idx="114">
                  <c:v>17.5</c:v>
                </c:pt>
                <c:pt idx="115">
                  <c:v>15.6</c:v>
                </c:pt>
                <c:pt idx="116">
                  <c:v>9.3000000000000007</c:v>
                </c:pt>
                <c:pt idx="117">
                  <c:v>8.3000000000000007</c:v>
                </c:pt>
                <c:pt idx="118">
                  <c:v>7.6</c:v>
                </c:pt>
                <c:pt idx="119">
                  <c:v>10.3</c:v>
                </c:pt>
                <c:pt idx="120">
                  <c:v>11.1</c:v>
                </c:pt>
                <c:pt idx="121">
                  <c:v>12.7</c:v>
                </c:pt>
                <c:pt idx="122">
                  <c:v>7.7</c:v>
                </c:pt>
                <c:pt idx="123">
                  <c:v>5.7</c:v>
                </c:pt>
                <c:pt idx="124">
                  <c:v>5</c:v>
                </c:pt>
                <c:pt idx="125">
                  <c:v>5.7</c:v>
                </c:pt>
                <c:pt idx="126">
                  <c:v>6.7</c:v>
                </c:pt>
                <c:pt idx="127">
                  <c:v>11.6</c:v>
                </c:pt>
                <c:pt idx="128">
                  <c:v>10.3</c:v>
                </c:pt>
                <c:pt idx="129">
                  <c:v>10.8</c:v>
                </c:pt>
                <c:pt idx="130">
                  <c:v>11.4</c:v>
                </c:pt>
                <c:pt idx="131">
                  <c:v>8.1</c:v>
                </c:pt>
                <c:pt idx="132">
                  <c:v>7.8</c:v>
                </c:pt>
                <c:pt idx="133">
                  <c:v>6.1</c:v>
                </c:pt>
                <c:pt idx="134">
                  <c:v>5.5</c:v>
                </c:pt>
                <c:pt idx="135">
                  <c:v>8.3000000000000007</c:v>
                </c:pt>
                <c:pt idx="136">
                  <c:v>11.3</c:v>
                </c:pt>
                <c:pt idx="137">
                  <c:v>13.8</c:v>
                </c:pt>
                <c:pt idx="138">
                  <c:v>15.8</c:v>
                </c:pt>
                <c:pt idx="139">
                  <c:v>13.3</c:v>
                </c:pt>
                <c:pt idx="140">
                  <c:v>14.2</c:v>
                </c:pt>
                <c:pt idx="141">
                  <c:v>11.9</c:v>
                </c:pt>
                <c:pt idx="142">
                  <c:v>11.1</c:v>
                </c:pt>
                <c:pt idx="143">
                  <c:v>13.8</c:v>
                </c:pt>
                <c:pt idx="144">
                  <c:v>14.8</c:v>
                </c:pt>
                <c:pt idx="145">
                  <c:v>15.9</c:v>
                </c:pt>
                <c:pt idx="146">
                  <c:v>16.899999999999999</c:v>
                </c:pt>
                <c:pt idx="147">
                  <c:v>12.8</c:v>
                </c:pt>
                <c:pt idx="148">
                  <c:v>10.8</c:v>
                </c:pt>
                <c:pt idx="149">
                  <c:v>12.2</c:v>
                </c:pt>
                <c:pt idx="150">
                  <c:v>15.8</c:v>
                </c:pt>
                <c:pt idx="151">
                  <c:v>18.5</c:v>
                </c:pt>
                <c:pt idx="152">
                  <c:v>19.899999999999999</c:v>
                </c:pt>
                <c:pt idx="153">
                  <c:v>21</c:v>
                </c:pt>
                <c:pt idx="154">
                  <c:v>21.2</c:v>
                </c:pt>
                <c:pt idx="155">
                  <c:v>21.4</c:v>
                </c:pt>
                <c:pt idx="156">
                  <c:v>18.7</c:v>
                </c:pt>
                <c:pt idx="157">
                  <c:v>18.399999999999999</c:v>
                </c:pt>
                <c:pt idx="158">
                  <c:v>16.100000000000001</c:v>
                </c:pt>
                <c:pt idx="159">
                  <c:v>19.399999999999999</c:v>
                </c:pt>
                <c:pt idx="160">
                  <c:v>22.6</c:v>
                </c:pt>
                <c:pt idx="161">
                  <c:v>24.4</c:v>
                </c:pt>
                <c:pt idx="162">
                  <c:v>23.6</c:v>
                </c:pt>
                <c:pt idx="163">
                  <c:v>20.7</c:v>
                </c:pt>
                <c:pt idx="164">
                  <c:v>23.5</c:v>
                </c:pt>
                <c:pt idx="165">
                  <c:v>23.5</c:v>
                </c:pt>
                <c:pt idx="166">
                  <c:v>18</c:v>
                </c:pt>
                <c:pt idx="167">
                  <c:v>19.3</c:v>
                </c:pt>
                <c:pt idx="168">
                  <c:v>20.8</c:v>
                </c:pt>
                <c:pt idx="169">
                  <c:v>21.2</c:v>
                </c:pt>
                <c:pt idx="170">
                  <c:v>20.2</c:v>
                </c:pt>
                <c:pt idx="171">
                  <c:v>19.600000000000001</c:v>
                </c:pt>
                <c:pt idx="172">
                  <c:v>19.3</c:v>
                </c:pt>
                <c:pt idx="173">
                  <c:v>19.399999999999999</c:v>
                </c:pt>
                <c:pt idx="174">
                  <c:v>21.1</c:v>
                </c:pt>
                <c:pt idx="175">
                  <c:v>24.2</c:v>
                </c:pt>
                <c:pt idx="176">
                  <c:v>26.8</c:v>
                </c:pt>
                <c:pt idx="177">
                  <c:v>22.5</c:v>
                </c:pt>
                <c:pt idx="178">
                  <c:v>18.100000000000001</c:v>
                </c:pt>
                <c:pt idx="179">
                  <c:v>20.6</c:v>
                </c:pt>
                <c:pt idx="180">
                  <c:v>25.5</c:v>
                </c:pt>
                <c:pt idx="181">
                  <c:v>23.5</c:v>
                </c:pt>
                <c:pt idx="182">
                  <c:v>19.2</c:v>
                </c:pt>
                <c:pt idx="183">
                  <c:v>16.7</c:v>
                </c:pt>
                <c:pt idx="184">
                  <c:v>17.399999999999999</c:v>
                </c:pt>
                <c:pt idx="185">
                  <c:v>18.3</c:v>
                </c:pt>
                <c:pt idx="186">
                  <c:v>22.4</c:v>
                </c:pt>
                <c:pt idx="187">
                  <c:v>16.2</c:v>
                </c:pt>
                <c:pt idx="188">
                  <c:v>14.6</c:v>
                </c:pt>
                <c:pt idx="189">
                  <c:v>14.1</c:v>
                </c:pt>
                <c:pt idx="190">
                  <c:v>15.1</c:v>
                </c:pt>
                <c:pt idx="191">
                  <c:v>17.100000000000001</c:v>
                </c:pt>
                <c:pt idx="192">
                  <c:v>15.5</c:v>
                </c:pt>
                <c:pt idx="193">
                  <c:v>15.3</c:v>
                </c:pt>
                <c:pt idx="194">
                  <c:v>15.5</c:v>
                </c:pt>
                <c:pt idx="195">
                  <c:v>16</c:v>
                </c:pt>
                <c:pt idx="196">
                  <c:v>15.7</c:v>
                </c:pt>
                <c:pt idx="197">
                  <c:v>17.2</c:v>
                </c:pt>
                <c:pt idx="198">
                  <c:v>18.8</c:v>
                </c:pt>
                <c:pt idx="199">
                  <c:v>18.899999999999999</c:v>
                </c:pt>
                <c:pt idx="200">
                  <c:v>22.6</c:v>
                </c:pt>
                <c:pt idx="201">
                  <c:v>19.3</c:v>
                </c:pt>
                <c:pt idx="202">
                  <c:v>21.1</c:v>
                </c:pt>
                <c:pt idx="203">
                  <c:v>22.8</c:v>
                </c:pt>
                <c:pt idx="204">
                  <c:v>23.7</c:v>
                </c:pt>
                <c:pt idx="205">
                  <c:v>24.9</c:v>
                </c:pt>
                <c:pt idx="206">
                  <c:v>24.8</c:v>
                </c:pt>
                <c:pt idx="207">
                  <c:v>20.2</c:v>
                </c:pt>
                <c:pt idx="208">
                  <c:v>21.3</c:v>
                </c:pt>
                <c:pt idx="209">
                  <c:v>22.2</c:v>
                </c:pt>
                <c:pt idx="210">
                  <c:v>21.9</c:v>
                </c:pt>
                <c:pt idx="211">
                  <c:v>19.5</c:v>
                </c:pt>
                <c:pt idx="212">
                  <c:v>19.2</c:v>
                </c:pt>
                <c:pt idx="213">
                  <c:v>18.899999999999999</c:v>
                </c:pt>
                <c:pt idx="214">
                  <c:v>16.2</c:v>
                </c:pt>
                <c:pt idx="215">
                  <c:v>17.2</c:v>
                </c:pt>
                <c:pt idx="216">
                  <c:v>19.3</c:v>
                </c:pt>
                <c:pt idx="217">
                  <c:v>20.2</c:v>
                </c:pt>
                <c:pt idx="218">
                  <c:v>19.8</c:v>
                </c:pt>
                <c:pt idx="219">
                  <c:v>18.899999999999999</c:v>
                </c:pt>
                <c:pt idx="220">
                  <c:v>21.6</c:v>
                </c:pt>
                <c:pt idx="221">
                  <c:v>19.100000000000001</c:v>
                </c:pt>
                <c:pt idx="222">
                  <c:v>20.6</c:v>
                </c:pt>
                <c:pt idx="223">
                  <c:v>17.600000000000001</c:v>
                </c:pt>
                <c:pt idx="224">
                  <c:v>17.100000000000001</c:v>
                </c:pt>
                <c:pt idx="225">
                  <c:v>14.8</c:v>
                </c:pt>
                <c:pt idx="226">
                  <c:v>16.7</c:v>
                </c:pt>
                <c:pt idx="227">
                  <c:v>15.5</c:v>
                </c:pt>
                <c:pt idx="228">
                  <c:v>17.7</c:v>
                </c:pt>
                <c:pt idx="229">
                  <c:v>22.8</c:v>
                </c:pt>
                <c:pt idx="230">
                  <c:v>19.600000000000001</c:v>
                </c:pt>
                <c:pt idx="231">
                  <c:v>19</c:v>
                </c:pt>
                <c:pt idx="232">
                  <c:v>14.8</c:v>
                </c:pt>
                <c:pt idx="233">
                  <c:v>16.600000000000001</c:v>
                </c:pt>
                <c:pt idx="234">
                  <c:v>18.5</c:v>
                </c:pt>
                <c:pt idx="235">
                  <c:v>21.2</c:v>
                </c:pt>
                <c:pt idx="236">
                  <c:v>21.3</c:v>
                </c:pt>
                <c:pt idx="237">
                  <c:v>21.4</c:v>
                </c:pt>
                <c:pt idx="238">
                  <c:v>21.7</c:v>
                </c:pt>
                <c:pt idx="239">
                  <c:v>22.1</c:v>
                </c:pt>
                <c:pt idx="240">
                  <c:v>21.7</c:v>
                </c:pt>
                <c:pt idx="241">
                  <c:v>21.2</c:v>
                </c:pt>
                <c:pt idx="242">
                  <c:v>22.4</c:v>
                </c:pt>
                <c:pt idx="243">
                  <c:v>21.3</c:v>
                </c:pt>
                <c:pt idx="244">
                  <c:v>14</c:v>
                </c:pt>
                <c:pt idx="245">
                  <c:v>13.8</c:v>
                </c:pt>
                <c:pt idx="246">
                  <c:v>16</c:v>
                </c:pt>
                <c:pt idx="247">
                  <c:v>16.5</c:v>
                </c:pt>
                <c:pt idx="248">
                  <c:v>14.2</c:v>
                </c:pt>
                <c:pt idx="249">
                  <c:v>12.4</c:v>
                </c:pt>
                <c:pt idx="250">
                  <c:v>13</c:v>
                </c:pt>
                <c:pt idx="251">
                  <c:v>12.2</c:v>
                </c:pt>
                <c:pt idx="252">
                  <c:v>12.6</c:v>
                </c:pt>
                <c:pt idx="253">
                  <c:v>14.2</c:v>
                </c:pt>
                <c:pt idx="254">
                  <c:v>15</c:v>
                </c:pt>
                <c:pt idx="255">
                  <c:v>16.600000000000001</c:v>
                </c:pt>
                <c:pt idx="256">
                  <c:v>12.9</c:v>
                </c:pt>
                <c:pt idx="257">
                  <c:v>15.2</c:v>
                </c:pt>
                <c:pt idx="258">
                  <c:v>15.5</c:v>
                </c:pt>
                <c:pt idx="259">
                  <c:v>12.6</c:v>
                </c:pt>
                <c:pt idx="260">
                  <c:v>8.9</c:v>
                </c:pt>
                <c:pt idx="261">
                  <c:v>7.6</c:v>
                </c:pt>
                <c:pt idx="262">
                  <c:v>7.7</c:v>
                </c:pt>
                <c:pt idx="263">
                  <c:v>10.7</c:v>
                </c:pt>
                <c:pt idx="264">
                  <c:v>12.2</c:v>
                </c:pt>
                <c:pt idx="265">
                  <c:v>13.2</c:v>
                </c:pt>
                <c:pt idx="266">
                  <c:v>13.8</c:v>
                </c:pt>
                <c:pt idx="267">
                  <c:v>13.3</c:v>
                </c:pt>
                <c:pt idx="268">
                  <c:v>13.1</c:v>
                </c:pt>
                <c:pt idx="269">
                  <c:v>14.7</c:v>
                </c:pt>
                <c:pt idx="270">
                  <c:v>13.3</c:v>
                </c:pt>
                <c:pt idx="271">
                  <c:v>15.6</c:v>
                </c:pt>
                <c:pt idx="272">
                  <c:v>13.7</c:v>
                </c:pt>
                <c:pt idx="273">
                  <c:v>14.3</c:v>
                </c:pt>
                <c:pt idx="274">
                  <c:v>10</c:v>
                </c:pt>
                <c:pt idx="275">
                  <c:v>7.4</c:v>
                </c:pt>
                <c:pt idx="276">
                  <c:v>8.3000000000000007</c:v>
                </c:pt>
                <c:pt idx="277">
                  <c:v>7.7</c:v>
                </c:pt>
                <c:pt idx="278">
                  <c:v>5.7</c:v>
                </c:pt>
                <c:pt idx="279">
                  <c:v>3.3</c:v>
                </c:pt>
                <c:pt idx="280">
                  <c:v>8.4</c:v>
                </c:pt>
                <c:pt idx="281">
                  <c:v>10.199999999999999</c:v>
                </c:pt>
                <c:pt idx="282">
                  <c:v>8.8000000000000007</c:v>
                </c:pt>
                <c:pt idx="283">
                  <c:v>10.3</c:v>
                </c:pt>
                <c:pt idx="284">
                  <c:v>12.4</c:v>
                </c:pt>
                <c:pt idx="285">
                  <c:v>13.8</c:v>
                </c:pt>
                <c:pt idx="286">
                  <c:v>13.7</c:v>
                </c:pt>
                <c:pt idx="287">
                  <c:v>13.8</c:v>
                </c:pt>
                <c:pt idx="288">
                  <c:v>10.8</c:v>
                </c:pt>
                <c:pt idx="289">
                  <c:v>10.3</c:v>
                </c:pt>
                <c:pt idx="290">
                  <c:v>11.7</c:v>
                </c:pt>
                <c:pt idx="291">
                  <c:v>11</c:v>
                </c:pt>
                <c:pt idx="292">
                  <c:v>11.9</c:v>
                </c:pt>
                <c:pt idx="293">
                  <c:v>12.5</c:v>
                </c:pt>
                <c:pt idx="294">
                  <c:v>12.2</c:v>
                </c:pt>
                <c:pt idx="295">
                  <c:v>13</c:v>
                </c:pt>
                <c:pt idx="296">
                  <c:v>12.7</c:v>
                </c:pt>
                <c:pt idx="297">
                  <c:v>10.7</c:v>
                </c:pt>
                <c:pt idx="298">
                  <c:v>10.9</c:v>
                </c:pt>
                <c:pt idx="299">
                  <c:v>11.6</c:v>
                </c:pt>
                <c:pt idx="300">
                  <c:v>4.8</c:v>
                </c:pt>
                <c:pt idx="301">
                  <c:v>4.0999999999999996</c:v>
                </c:pt>
                <c:pt idx="302">
                  <c:v>1.7</c:v>
                </c:pt>
                <c:pt idx="303">
                  <c:v>0.4</c:v>
                </c:pt>
                <c:pt idx="304">
                  <c:v>3.7</c:v>
                </c:pt>
                <c:pt idx="305">
                  <c:v>7.2</c:v>
                </c:pt>
                <c:pt idx="306">
                  <c:v>10.5</c:v>
                </c:pt>
                <c:pt idx="307">
                  <c:v>9.8000000000000007</c:v>
                </c:pt>
                <c:pt idx="308">
                  <c:v>7</c:v>
                </c:pt>
                <c:pt idx="309">
                  <c:v>6.7</c:v>
                </c:pt>
                <c:pt idx="310">
                  <c:v>6.4</c:v>
                </c:pt>
                <c:pt idx="311">
                  <c:v>7.6</c:v>
                </c:pt>
                <c:pt idx="312">
                  <c:v>5</c:v>
                </c:pt>
                <c:pt idx="313">
                  <c:v>1.8</c:v>
                </c:pt>
                <c:pt idx="314">
                  <c:v>2.6</c:v>
                </c:pt>
                <c:pt idx="315">
                  <c:v>3.7</c:v>
                </c:pt>
                <c:pt idx="316">
                  <c:v>2.1</c:v>
                </c:pt>
                <c:pt idx="317">
                  <c:v>2.6</c:v>
                </c:pt>
                <c:pt idx="318">
                  <c:v>7.9</c:v>
                </c:pt>
                <c:pt idx="319">
                  <c:v>7.9</c:v>
                </c:pt>
                <c:pt idx="320">
                  <c:v>11</c:v>
                </c:pt>
                <c:pt idx="321">
                  <c:v>6.1</c:v>
                </c:pt>
                <c:pt idx="322">
                  <c:v>5.7</c:v>
                </c:pt>
                <c:pt idx="323">
                  <c:v>6.6</c:v>
                </c:pt>
                <c:pt idx="324">
                  <c:v>7.6</c:v>
                </c:pt>
                <c:pt idx="325">
                  <c:v>7.6</c:v>
                </c:pt>
                <c:pt idx="326">
                  <c:v>6.5</c:v>
                </c:pt>
                <c:pt idx="327">
                  <c:v>5.6</c:v>
                </c:pt>
                <c:pt idx="328">
                  <c:v>4.9000000000000004</c:v>
                </c:pt>
                <c:pt idx="329">
                  <c:v>4.2</c:v>
                </c:pt>
                <c:pt idx="330">
                  <c:v>5</c:v>
                </c:pt>
                <c:pt idx="331">
                  <c:v>7</c:v>
                </c:pt>
                <c:pt idx="332">
                  <c:v>4.8</c:v>
                </c:pt>
                <c:pt idx="333">
                  <c:v>0</c:v>
                </c:pt>
                <c:pt idx="334">
                  <c:v>-0.6</c:v>
                </c:pt>
                <c:pt idx="335">
                  <c:v>0.8</c:v>
                </c:pt>
                <c:pt idx="336">
                  <c:v>-0.1</c:v>
                </c:pt>
                <c:pt idx="337">
                  <c:v>-1</c:v>
                </c:pt>
                <c:pt idx="338">
                  <c:v>-2.2000000000000002</c:v>
                </c:pt>
                <c:pt idx="339">
                  <c:v>-1.6</c:v>
                </c:pt>
                <c:pt idx="340">
                  <c:v>4</c:v>
                </c:pt>
                <c:pt idx="341">
                  <c:v>5.9</c:v>
                </c:pt>
                <c:pt idx="342">
                  <c:v>4.3</c:v>
                </c:pt>
                <c:pt idx="343">
                  <c:v>0.4</c:v>
                </c:pt>
                <c:pt idx="344">
                  <c:v>-2.5</c:v>
                </c:pt>
                <c:pt idx="345">
                  <c:v>-0.8</c:v>
                </c:pt>
                <c:pt idx="346">
                  <c:v>0.4</c:v>
                </c:pt>
                <c:pt idx="347">
                  <c:v>3.4</c:v>
                </c:pt>
                <c:pt idx="348">
                  <c:v>5.8</c:v>
                </c:pt>
                <c:pt idx="349">
                  <c:v>4.5</c:v>
                </c:pt>
                <c:pt idx="350">
                  <c:v>3.8</c:v>
                </c:pt>
                <c:pt idx="351">
                  <c:v>4.7</c:v>
                </c:pt>
                <c:pt idx="352">
                  <c:v>5.8</c:v>
                </c:pt>
                <c:pt idx="353">
                  <c:v>7.3</c:v>
                </c:pt>
                <c:pt idx="354">
                  <c:v>5.2</c:v>
                </c:pt>
                <c:pt idx="355">
                  <c:v>3</c:v>
                </c:pt>
                <c:pt idx="356">
                  <c:v>4.8</c:v>
                </c:pt>
                <c:pt idx="357">
                  <c:v>4</c:v>
                </c:pt>
                <c:pt idx="358">
                  <c:v>4.0999999999999996</c:v>
                </c:pt>
                <c:pt idx="359">
                  <c:v>2.4</c:v>
                </c:pt>
                <c:pt idx="360">
                  <c:v>1.1000000000000001</c:v>
                </c:pt>
                <c:pt idx="361">
                  <c:v>-1</c:v>
                </c:pt>
                <c:pt idx="362">
                  <c:v>-3</c:v>
                </c:pt>
                <c:pt idx="363" formatCode="General">
                  <c:v>-0.3</c:v>
                </c:pt>
                <c:pt idx="364" formatCode="General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8B-4524-BDCF-6311744C5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105152"/>
        <c:axId val="221103232"/>
      </c:lineChart>
      <c:dateAx>
        <c:axId val="219727360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crossAx val="219728896"/>
        <c:crosses val="autoZero"/>
        <c:auto val="1"/>
        <c:lblOffset val="100"/>
        <c:baseTimeUnit val="days"/>
        <c:majorUnit val="1"/>
        <c:majorTimeUnit val="months"/>
      </c:dateAx>
      <c:valAx>
        <c:axId val="219728896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spotřeba plynu (mil.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3687572907553222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19727360"/>
        <c:crosses val="autoZero"/>
        <c:crossBetween val="between"/>
        <c:majorUnit val="5"/>
      </c:valAx>
      <c:valAx>
        <c:axId val="221103232"/>
        <c:scaling>
          <c:orientation val="minMax"/>
          <c:max val="28"/>
          <c:min val="-2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průměrná teplota (°C)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21105152"/>
        <c:crosses val="max"/>
        <c:crossBetween val="between"/>
        <c:majorUnit val="4"/>
      </c:valAx>
      <c:dateAx>
        <c:axId val="221105152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221103232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0.35228481588316318"/>
          <c:y val="0.93526232739128912"/>
          <c:w val="0.29543016033886854"/>
          <c:h val="5.710772850255738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Meziroční porovnání m</a:t>
            </a:r>
            <a:r>
              <a:rPr lang="en-US" sz="800" b="0"/>
              <a:t>aximální</a:t>
            </a:r>
            <a:r>
              <a:rPr lang="cs-CZ" sz="800" b="0"/>
              <a:t>ch</a:t>
            </a:r>
            <a:r>
              <a:rPr lang="en-US" sz="800" b="0"/>
              <a:t> denní</a:t>
            </a:r>
            <a:r>
              <a:rPr lang="cs-CZ" sz="800" b="0"/>
              <a:t>ch</a:t>
            </a:r>
            <a:r>
              <a:rPr lang="en-US" sz="800" b="0"/>
              <a:t> spotřeb plynu</a:t>
            </a:r>
          </a:p>
        </c:rich>
      </c:tx>
      <c:layout>
        <c:manualLayout>
          <c:xMode val="edge"/>
          <c:yMode val="edge"/>
          <c:x val="0.21871794871794872"/>
          <c:y val="4.62962962962962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96110101621912"/>
          <c:y val="0.11793999708369787"/>
          <c:w val="0.85408057967113082"/>
          <c:h val="0.693221021790880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'6.5'!$K$24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strRef>
              <c:f>'6.5'!$I$25:$I$36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'6.5'!$K$25:$K$36</c:f>
              <c:numCache>
                <c:formatCode>0.000</c:formatCode>
                <c:ptCount val="12"/>
                <c:pt idx="0">
                  <c:v>40.825770968963653</c:v>
                </c:pt>
                <c:pt idx="1">
                  <c:v>55.898593761343584</c:v>
                </c:pt>
                <c:pt idx="2">
                  <c:v>51.84457057350069</c:v>
                </c:pt>
                <c:pt idx="3">
                  <c:v>24.998062537000482</c:v>
                </c:pt>
                <c:pt idx="4">
                  <c:v>13.221132511927131</c:v>
                </c:pt>
                <c:pt idx="5">
                  <c:v>14.001566013114459</c:v>
                </c:pt>
                <c:pt idx="6">
                  <c:v>12.979243431908991</c:v>
                </c:pt>
                <c:pt idx="7">
                  <c:v>14.051008734036316</c:v>
                </c:pt>
                <c:pt idx="8">
                  <c:v>18.629186799752926</c:v>
                </c:pt>
                <c:pt idx="9">
                  <c:v>26.382438431061992</c:v>
                </c:pt>
                <c:pt idx="10">
                  <c:v>44.151175713907705</c:v>
                </c:pt>
                <c:pt idx="11">
                  <c:v>43.077006635153325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75-47C3-9362-3DFE3339FE28}"/>
            </c:ext>
          </c:extLst>
        </c:ser>
        <c:ser>
          <c:idx val="0"/>
          <c:order val="1"/>
          <c:tx>
            <c:strRef>
              <c:f>'6.5'!$J$24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'6.5'!$I$25:$I$36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'6.5'!$J$25:$J$36</c:f>
              <c:numCache>
                <c:formatCode>0.000</c:formatCode>
                <c:ptCount val="12"/>
                <c:pt idx="0">
                  <c:v>50.80354749922563</c:v>
                </c:pt>
                <c:pt idx="1">
                  <c:v>44.215345416691029</c:v>
                </c:pt>
                <c:pt idx="2">
                  <c:v>32.766855462593519</c:v>
                </c:pt>
                <c:pt idx="3">
                  <c:v>29.694480078925164</c:v>
                </c:pt>
                <c:pt idx="4">
                  <c:v>25.530008779884206</c:v>
                </c:pt>
                <c:pt idx="5">
                  <c:v>15.292152149647753</c:v>
                </c:pt>
                <c:pt idx="6">
                  <c:v>14.783973815064737</c:v>
                </c:pt>
                <c:pt idx="7">
                  <c:v>14.250017482120889</c:v>
                </c:pt>
                <c:pt idx="8">
                  <c:v>20.273278980268966</c:v>
                </c:pt>
                <c:pt idx="9">
                  <c:v>35.145548843704674</c:v>
                </c:pt>
                <c:pt idx="10">
                  <c:v>35.169831270893425</c:v>
                </c:pt>
                <c:pt idx="11">
                  <c:v>41.976105898853731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75-47C3-9362-3DFE3339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90368"/>
        <c:axId val="212891904"/>
      </c:barChart>
      <c:catAx>
        <c:axId val="21289036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212891904"/>
        <c:crosses val="autoZero"/>
        <c:auto val="1"/>
        <c:lblAlgn val="ctr"/>
        <c:lblOffset val="100"/>
        <c:noMultiLvlLbl val="0"/>
      </c:catAx>
      <c:valAx>
        <c:axId val="212891904"/>
        <c:scaling>
          <c:orientation val="minMax"/>
          <c:max val="58"/>
          <c:min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spotřeba plynu (mil. m</a:t>
                </a:r>
                <a:r>
                  <a:rPr lang="cs-CZ" b="0" baseline="30000"/>
                  <a:t>3</a:t>
                </a:r>
                <a:r>
                  <a:rPr lang="cs-CZ" b="0"/>
                  <a:t>)</a:t>
                </a:r>
              </a:p>
            </c:rich>
          </c:tx>
          <c:layout>
            <c:manualLayout>
              <c:xMode val="edge"/>
              <c:yMode val="edge"/>
              <c:x val="5.185185185185185E-3"/>
              <c:y val="0.2957308982210556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12890368"/>
        <c:crosses val="autoZero"/>
        <c:crossBetween val="between"/>
        <c:majorUnit val="3"/>
      </c:valAx>
    </c:plotArea>
    <c:legend>
      <c:legendPos val="b"/>
      <c:layout>
        <c:manualLayout>
          <c:xMode val="edge"/>
          <c:yMode val="edge"/>
          <c:x val="0.36803418803418803"/>
          <c:y val="0.93035127876457302"/>
          <c:w val="0.15558292392938061"/>
          <c:h val="5.80208142586827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79843361825761"/>
          <c:y val="5.5175464178088843E-2"/>
          <c:w val="0.80458714051117941"/>
          <c:h val="0.69518421308447553"/>
        </c:manualLayout>
      </c:layout>
      <c:lineChart>
        <c:grouping val="standard"/>
        <c:varyColors val="0"/>
        <c:ser>
          <c:idx val="0"/>
          <c:order val="0"/>
          <c:tx>
            <c:strRef>
              <c:f>'6.6'!$H$47</c:f>
              <c:strCache>
                <c:ptCount val="1"/>
                <c:pt idx="0">
                  <c:v>±1,0°C</c:v>
                </c:pt>
              </c:strCache>
            </c:strRef>
          </c:tx>
          <c:spPr>
            <a:ln w="25400"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'6.6'!$G$48:$G$57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'6.6'!$H$48:$H$57</c:f>
              <c:numCache>
                <c:formatCode>0.000</c:formatCode>
                <c:ptCount val="10"/>
                <c:pt idx="0">
                  <c:v>1.5153297047843373</c:v>
                </c:pt>
                <c:pt idx="1">
                  <c:v>1.5228429462678068</c:v>
                </c:pt>
                <c:pt idx="2">
                  <c:v>1.4360397751045459</c:v>
                </c:pt>
                <c:pt idx="3">
                  <c:v>1.5188402486761607</c:v>
                </c:pt>
                <c:pt idx="4">
                  <c:v>1.562740852404906</c:v>
                </c:pt>
                <c:pt idx="5">
                  <c:v>1.3110234890123738</c:v>
                </c:pt>
                <c:pt idx="6">
                  <c:v>1.2362613856031661</c:v>
                </c:pt>
                <c:pt idx="7">
                  <c:v>1.5155658384541011</c:v>
                </c:pt>
                <c:pt idx="8">
                  <c:v>1.4656444905275772</c:v>
                </c:pt>
                <c:pt idx="9">
                  <c:v>1.3011590525315615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89-487F-B847-3D72762A5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496448"/>
        <c:axId val="219497984"/>
      </c:lineChart>
      <c:catAx>
        <c:axId val="219496448"/>
        <c:scaling>
          <c:orientation val="minMax"/>
        </c:scaling>
        <c:delete val="0"/>
        <c:axPos val="b"/>
        <c:majorGridlines/>
        <c:numFmt formatCode="0" sourceLinked="1"/>
        <c:majorTickMark val="out"/>
        <c:minorTickMark val="none"/>
        <c:tickLblPos val="nextTo"/>
        <c:crossAx val="219497984"/>
        <c:crosses val="autoZero"/>
        <c:auto val="1"/>
        <c:lblAlgn val="ctr"/>
        <c:lblOffset val="100"/>
        <c:noMultiLvlLbl val="0"/>
      </c:catAx>
      <c:valAx>
        <c:axId val="219497984"/>
        <c:scaling>
          <c:orientation val="minMax"/>
          <c:max val="1.7"/>
          <c:min val="1.100000000000000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3.4280741645262248E-3"/>
              <c:y val="0.34841547584329735"/>
            </c:manualLayout>
          </c:layout>
          <c:overlay val="0"/>
        </c:title>
        <c:numFmt formatCode="0.000" sourceLinked="1"/>
        <c:majorTickMark val="out"/>
        <c:minorTickMark val="none"/>
        <c:tickLblPos val="nextTo"/>
        <c:crossAx val="219496448"/>
        <c:crosses val="autoZero"/>
        <c:crossBetween val="midCat"/>
        <c:majorUnit val="0.1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9403832020997378"/>
          <c:y val="0.87679530799390815"/>
          <c:w val="0.42858976377952757"/>
          <c:h val="0.1232046920060918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99257225411671E-2"/>
          <c:y val="8.6529087276074237E-2"/>
          <c:w val="0.87608644020362003"/>
          <c:h val="0.63067192902261149"/>
        </c:manualLayout>
      </c:layout>
      <c:lineChart>
        <c:grouping val="standard"/>
        <c:varyColors val="0"/>
        <c:ser>
          <c:idx val="0"/>
          <c:order val="0"/>
          <c:tx>
            <c:strRef>
              <c:f>'3.1'!$R$6</c:f>
              <c:strCache>
                <c:ptCount val="1"/>
                <c:pt idx="0">
                  <c:v>Výroba plynu v ČR</c:v>
                </c:pt>
              </c:strCache>
            </c:strRef>
          </c:tx>
          <c:spPr>
            <a:ln w="1905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'3.1'!$M$7:$M$373</c:f>
              <c:numCache>
                <c:formatCode>d/m;@</c:formatCode>
                <c:ptCount val="36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43510</c:v>
                </c:pt>
                <c:pt idx="44">
                  <c:v>43511</c:v>
                </c:pt>
                <c:pt idx="45">
                  <c:v>43512</c:v>
                </c:pt>
                <c:pt idx="46">
                  <c:v>43513</c:v>
                </c:pt>
                <c:pt idx="47">
                  <c:v>43514</c:v>
                </c:pt>
                <c:pt idx="48">
                  <c:v>43515</c:v>
                </c:pt>
                <c:pt idx="49">
                  <c:v>43516</c:v>
                </c:pt>
                <c:pt idx="50">
                  <c:v>43517</c:v>
                </c:pt>
                <c:pt idx="51">
                  <c:v>43518</c:v>
                </c:pt>
                <c:pt idx="52">
                  <c:v>43519</c:v>
                </c:pt>
                <c:pt idx="53">
                  <c:v>43520</c:v>
                </c:pt>
                <c:pt idx="54">
                  <c:v>43521</c:v>
                </c:pt>
                <c:pt idx="55">
                  <c:v>43522</c:v>
                </c:pt>
                <c:pt idx="56">
                  <c:v>43523</c:v>
                </c:pt>
                <c:pt idx="57">
                  <c:v>43524</c:v>
                </c:pt>
                <c:pt idx="58">
                  <c:v>43525</c:v>
                </c:pt>
                <c:pt idx="59">
                  <c:v>43526</c:v>
                </c:pt>
                <c:pt idx="60">
                  <c:v>43527</c:v>
                </c:pt>
                <c:pt idx="61">
                  <c:v>43528</c:v>
                </c:pt>
                <c:pt idx="62">
                  <c:v>43529</c:v>
                </c:pt>
                <c:pt idx="63">
                  <c:v>43530</c:v>
                </c:pt>
                <c:pt idx="64">
                  <c:v>43531</c:v>
                </c:pt>
                <c:pt idx="65">
                  <c:v>43532</c:v>
                </c:pt>
                <c:pt idx="66">
                  <c:v>43533</c:v>
                </c:pt>
                <c:pt idx="67">
                  <c:v>43534</c:v>
                </c:pt>
                <c:pt idx="68">
                  <c:v>43535</c:v>
                </c:pt>
                <c:pt idx="69">
                  <c:v>43536</c:v>
                </c:pt>
                <c:pt idx="70">
                  <c:v>43537</c:v>
                </c:pt>
                <c:pt idx="71">
                  <c:v>43538</c:v>
                </c:pt>
                <c:pt idx="72">
                  <c:v>43539</c:v>
                </c:pt>
                <c:pt idx="73">
                  <c:v>43540</c:v>
                </c:pt>
                <c:pt idx="74">
                  <c:v>43541</c:v>
                </c:pt>
                <c:pt idx="75">
                  <c:v>43542</c:v>
                </c:pt>
                <c:pt idx="76">
                  <c:v>43543</c:v>
                </c:pt>
                <c:pt idx="77">
                  <c:v>43544</c:v>
                </c:pt>
                <c:pt idx="78">
                  <c:v>43545</c:v>
                </c:pt>
                <c:pt idx="79">
                  <c:v>43546</c:v>
                </c:pt>
                <c:pt idx="80">
                  <c:v>43547</c:v>
                </c:pt>
                <c:pt idx="81">
                  <c:v>43548</c:v>
                </c:pt>
                <c:pt idx="82">
                  <c:v>43549</c:v>
                </c:pt>
                <c:pt idx="83">
                  <c:v>43550</c:v>
                </c:pt>
                <c:pt idx="84">
                  <c:v>43551</c:v>
                </c:pt>
                <c:pt idx="85">
                  <c:v>43552</c:v>
                </c:pt>
                <c:pt idx="86">
                  <c:v>43553</c:v>
                </c:pt>
                <c:pt idx="87">
                  <c:v>43554</c:v>
                </c:pt>
                <c:pt idx="88">
                  <c:v>43555</c:v>
                </c:pt>
                <c:pt idx="89">
                  <c:v>43556</c:v>
                </c:pt>
                <c:pt idx="90">
                  <c:v>43557</c:v>
                </c:pt>
                <c:pt idx="91">
                  <c:v>43558</c:v>
                </c:pt>
                <c:pt idx="92">
                  <c:v>43559</c:v>
                </c:pt>
                <c:pt idx="93">
                  <c:v>43560</c:v>
                </c:pt>
                <c:pt idx="94">
                  <c:v>43561</c:v>
                </c:pt>
                <c:pt idx="95">
                  <c:v>43562</c:v>
                </c:pt>
                <c:pt idx="96">
                  <c:v>43563</c:v>
                </c:pt>
                <c:pt idx="97">
                  <c:v>43564</c:v>
                </c:pt>
                <c:pt idx="98">
                  <c:v>43565</c:v>
                </c:pt>
                <c:pt idx="99">
                  <c:v>43566</c:v>
                </c:pt>
                <c:pt idx="100">
                  <c:v>43567</c:v>
                </c:pt>
                <c:pt idx="101">
                  <c:v>43568</c:v>
                </c:pt>
                <c:pt idx="102">
                  <c:v>43569</c:v>
                </c:pt>
                <c:pt idx="103">
                  <c:v>43570</c:v>
                </c:pt>
                <c:pt idx="104">
                  <c:v>43571</c:v>
                </c:pt>
                <c:pt idx="105">
                  <c:v>43572</c:v>
                </c:pt>
                <c:pt idx="106">
                  <c:v>43573</c:v>
                </c:pt>
                <c:pt idx="107">
                  <c:v>43574</c:v>
                </c:pt>
                <c:pt idx="108">
                  <c:v>43575</c:v>
                </c:pt>
                <c:pt idx="109">
                  <c:v>43576</c:v>
                </c:pt>
                <c:pt idx="110">
                  <c:v>43577</c:v>
                </c:pt>
                <c:pt idx="111">
                  <c:v>43578</c:v>
                </c:pt>
                <c:pt idx="112">
                  <c:v>43579</c:v>
                </c:pt>
                <c:pt idx="113">
                  <c:v>43580</c:v>
                </c:pt>
                <c:pt idx="114">
                  <c:v>43581</c:v>
                </c:pt>
                <c:pt idx="115">
                  <c:v>43582</c:v>
                </c:pt>
                <c:pt idx="116">
                  <c:v>43583</c:v>
                </c:pt>
                <c:pt idx="117">
                  <c:v>43584</c:v>
                </c:pt>
                <c:pt idx="118">
                  <c:v>43585</c:v>
                </c:pt>
                <c:pt idx="119">
                  <c:v>43586</c:v>
                </c:pt>
                <c:pt idx="120">
                  <c:v>43587</c:v>
                </c:pt>
                <c:pt idx="121">
                  <c:v>43588</c:v>
                </c:pt>
                <c:pt idx="122">
                  <c:v>43589</c:v>
                </c:pt>
                <c:pt idx="123">
                  <c:v>43590</c:v>
                </c:pt>
                <c:pt idx="124">
                  <c:v>43591</c:v>
                </c:pt>
                <c:pt idx="125">
                  <c:v>43592</c:v>
                </c:pt>
                <c:pt idx="126">
                  <c:v>43593</c:v>
                </c:pt>
                <c:pt idx="127">
                  <c:v>43594</c:v>
                </c:pt>
                <c:pt idx="128">
                  <c:v>43595</c:v>
                </c:pt>
                <c:pt idx="129">
                  <c:v>43596</c:v>
                </c:pt>
                <c:pt idx="130">
                  <c:v>43597</c:v>
                </c:pt>
                <c:pt idx="131">
                  <c:v>43598</c:v>
                </c:pt>
                <c:pt idx="132">
                  <c:v>43599</c:v>
                </c:pt>
                <c:pt idx="133">
                  <c:v>43600</c:v>
                </c:pt>
                <c:pt idx="134">
                  <c:v>43601</c:v>
                </c:pt>
                <c:pt idx="135">
                  <c:v>43602</c:v>
                </c:pt>
                <c:pt idx="136">
                  <c:v>43603</c:v>
                </c:pt>
                <c:pt idx="137">
                  <c:v>43604</c:v>
                </c:pt>
                <c:pt idx="138">
                  <c:v>43605</c:v>
                </c:pt>
                <c:pt idx="139">
                  <c:v>43606</c:v>
                </c:pt>
                <c:pt idx="140">
                  <c:v>43607</c:v>
                </c:pt>
                <c:pt idx="141">
                  <c:v>43608</c:v>
                </c:pt>
                <c:pt idx="142">
                  <c:v>43609</c:v>
                </c:pt>
                <c:pt idx="143">
                  <c:v>43610</c:v>
                </c:pt>
                <c:pt idx="144">
                  <c:v>43611</c:v>
                </c:pt>
                <c:pt idx="145">
                  <c:v>43612</c:v>
                </c:pt>
                <c:pt idx="146">
                  <c:v>43613</c:v>
                </c:pt>
                <c:pt idx="147">
                  <c:v>43614</c:v>
                </c:pt>
                <c:pt idx="148">
                  <c:v>43615</c:v>
                </c:pt>
                <c:pt idx="149">
                  <c:v>43616</c:v>
                </c:pt>
                <c:pt idx="150">
                  <c:v>43617</c:v>
                </c:pt>
                <c:pt idx="151">
                  <c:v>43618</c:v>
                </c:pt>
                <c:pt idx="152">
                  <c:v>43619</c:v>
                </c:pt>
                <c:pt idx="153">
                  <c:v>43620</c:v>
                </c:pt>
                <c:pt idx="154">
                  <c:v>43621</c:v>
                </c:pt>
                <c:pt idx="155">
                  <c:v>43622</c:v>
                </c:pt>
                <c:pt idx="156">
                  <c:v>43623</c:v>
                </c:pt>
                <c:pt idx="157">
                  <c:v>43624</c:v>
                </c:pt>
                <c:pt idx="158">
                  <c:v>43625</c:v>
                </c:pt>
                <c:pt idx="159">
                  <c:v>43626</c:v>
                </c:pt>
                <c:pt idx="160">
                  <c:v>43627</c:v>
                </c:pt>
                <c:pt idx="161">
                  <c:v>43628</c:v>
                </c:pt>
                <c:pt idx="162">
                  <c:v>43629</c:v>
                </c:pt>
                <c:pt idx="163">
                  <c:v>43630</c:v>
                </c:pt>
                <c:pt idx="164">
                  <c:v>43631</c:v>
                </c:pt>
                <c:pt idx="165">
                  <c:v>43632</c:v>
                </c:pt>
                <c:pt idx="166">
                  <c:v>43633</c:v>
                </c:pt>
                <c:pt idx="167">
                  <c:v>43634</c:v>
                </c:pt>
                <c:pt idx="168">
                  <c:v>43635</c:v>
                </c:pt>
                <c:pt idx="169">
                  <c:v>43636</c:v>
                </c:pt>
                <c:pt idx="170">
                  <c:v>43637</c:v>
                </c:pt>
                <c:pt idx="171">
                  <c:v>43638</c:v>
                </c:pt>
                <c:pt idx="172">
                  <c:v>43639</c:v>
                </c:pt>
                <c:pt idx="173">
                  <c:v>43640</c:v>
                </c:pt>
                <c:pt idx="174">
                  <c:v>43641</c:v>
                </c:pt>
                <c:pt idx="175">
                  <c:v>43642</c:v>
                </c:pt>
                <c:pt idx="176">
                  <c:v>43643</c:v>
                </c:pt>
                <c:pt idx="177">
                  <c:v>43644</c:v>
                </c:pt>
                <c:pt idx="178">
                  <c:v>43645</c:v>
                </c:pt>
                <c:pt idx="179">
                  <c:v>43646</c:v>
                </c:pt>
                <c:pt idx="180">
                  <c:v>43647</c:v>
                </c:pt>
                <c:pt idx="181">
                  <c:v>43648</c:v>
                </c:pt>
                <c:pt idx="182">
                  <c:v>43649</c:v>
                </c:pt>
                <c:pt idx="183">
                  <c:v>43650</c:v>
                </c:pt>
                <c:pt idx="184">
                  <c:v>43651</c:v>
                </c:pt>
                <c:pt idx="185">
                  <c:v>43652</c:v>
                </c:pt>
                <c:pt idx="186">
                  <c:v>43653</c:v>
                </c:pt>
                <c:pt idx="187">
                  <c:v>43654</c:v>
                </c:pt>
                <c:pt idx="188">
                  <c:v>43655</c:v>
                </c:pt>
                <c:pt idx="189">
                  <c:v>43656</c:v>
                </c:pt>
                <c:pt idx="190">
                  <c:v>43657</c:v>
                </c:pt>
                <c:pt idx="191">
                  <c:v>43658</c:v>
                </c:pt>
                <c:pt idx="192">
                  <c:v>43659</c:v>
                </c:pt>
                <c:pt idx="193">
                  <c:v>43660</c:v>
                </c:pt>
                <c:pt idx="194">
                  <c:v>43661</c:v>
                </c:pt>
                <c:pt idx="195">
                  <c:v>43662</c:v>
                </c:pt>
                <c:pt idx="196">
                  <c:v>43663</c:v>
                </c:pt>
                <c:pt idx="197">
                  <c:v>43664</c:v>
                </c:pt>
                <c:pt idx="198">
                  <c:v>43665</c:v>
                </c:pt>
                <c:pt idx="199">
                  <c:v>43666</c:v>
                </c:pt>
                <c:pt idx="200">
                  <c:v>43667</c:v>
                </c:pt>
                <c:pt idx="201">
                  <c:v>43668</c:v>
                </c:pt>
                <c:pt idx="202">
                  <c:v>43669</c:v>
                </c:pt>
                <c:pt idx="203">
                  <c:v>43670</c:v>
                </c:pt>
                <c:pt idx="204">
                  <c:v>43671</c:v>
                </c:pt>
                <c:pt idx="205">
                  <c:v>43672</c:v>
                </c:pt>
                <c:pt idx="206">
                  <c:v>43673</c:v>
                </c:pt>
                <c:pt idx="207">
                  <c:v>43674</c:v>
                </c:pt>
                <c:pt idx="208">
                  <c:v>43675</c:v>
                </c:pt>
                <c:pt idx="209">
                  <c:v>43676</c:v>
                </c:pt>
                <c:pt idx="210">
                  <c:v>43677</c:v>
                </c:pt>
                <c:pt idx="211">
                  <c:v>43678</c:v>
                </c:pt>
                <c:pt idx="212">
                  <c:v>43679</c:v>
                </c:pt>
                <c:pt idx="213">
                  <c:v>43680</c:v>
                </c:pt>
                <c:pt idx="214">
                  <c:v>43681</c:v>
                </c:pt>
                <c:pt idx="215">
                  <c:v>43682</c:v>
                </c:pt>
                <c:pt idx="216">
                  <c:v>43683</c:v>
                </c:pt>
                <c:pt idx="217">
                  <c:v>43684</c:v>
                </c:pt>
                <c:pt idx="218">
                  <c:v>43685</c:v>
                </c:pt>
                <c:pt idx="219">
                  <c:v>43686</c:v>
                </c:pt>
                <c:pt idx="220">
                  <c:v>43687</c:v>
                </c:pt>
                <c:pt idx="221">
                  <c:v>43688</c:v>
                </c:pt>
                <c:pt idx="222">
                  <c:v>43689</c:v>
                </c:pt>
                <c:pt idx="223">
                  <c:v>43690</c:v>
                </c:pt>
                <c:pt idx="224">
                  <c:v>43691</c:v>
                </c:pt>
                <c:pt idx="225">
                  <c:v>43692</c:v>
                </c:pt>
                <c:pt idx="226">
                  <c:v>43693</c:v>
                </c:pt>
                <c:pt idx="227">
                  <c:v>43694</c:v>
                </c:pt>
                <c:pt idx="228">
                  <c:v>43695</c:v>
                </c:pt>
                <c:pt idx="229">
                  <c:v>43696</c:v>
                </c:pt>
                <c:pt idx="230">
                  <c:v>43697</c:v>
                </c:pt>
                <c:pt idx="231">
                  <c:v>43698</c:v>
                </c:pt>
                <c:pt idx="232">
                  <c:v>43699</c:v>
                </c:pt>
                <c:pt idx="233">
                  <c:v>43700</c:v>
                </c:pt>
                <c:pt idx="234">
                  <c:v>43701</c:v>
                </c:pt>
                <c:pt idx="235">
                  <c:v>43702</c:v>
                </c:pt>
                <c:pt idx="236">
                  <c:v>43703</c:v>
                </c:pt>
                <c:pt idx="237">
                  <c:v>43704</c:v>
                </c:pt>
                <c:pt idx="238">
                  <c:v>43705</c:v>
                </c:pt>
                <c:pt idx="239">
                  <c:v>43706</c:v>
                </c:pt>
                <c:pt idx="240">
                  <c:v>43707</c:v>
                </c:pt>
                <c:pt idx="241">
                  <c:v>43708</c:v>
                </c:pt>
                <c:pt idx="242">
                  <c:v>43709</c:v>
                </c:pt>
                <c:pt idx="243">
                  <c:v>43710</c:v>
                </c:pt>
                <c:pt idx="244">
                  <c:v>43711</c:v>
                </c:pt>
                <c:pt idx="245">
                  <c:v>43712</c:v>
                </c:pt>
                <c:pt idx="246">
                  <c:v>43713</c:v>
                </c:pt>
                <c:pt idx="247">
                  <c:v>43714</c:v>
                </c:pt>
                <c:pt idx="248">
                  <c:v>43715</c:v>
                </c:pt>
                <c:pt idx="249">
                  <c:v>43716</c:v>
                </c:pt>
                <c:pt idx="250">
                  <c:v>43717</c:v>
                </c:pt>
                <c:pt idx="251">
                  <c:v>43718</c:v>
                </c:pt>
                <c:pt idx="252">
                  <c:v>43719</c:v>
                </c:pt>
                <c:pt idx="253">
                  <c:v>43720</c:v>
                </c:pt>
                <c:pt idx="254">
                  <c:v>43721</c:v>
                </c:pt>
                <c:pt idx="255">
                  <c:v>43722</c:v>
                </c:pt>
                <c:pt idx="256">
                  <c:v>43723</c:v>
                </c:pt>
                <c:pt idx="257">
                  <c:v>43724</c:v>
                </c:pt>
                <c:pt idx="258">
                  <c:v>43725</c:v>
                </c:pt>
                <c:pt idx="259">
                  <c:v>43726</c:v>
                </c:pt>
                <c:pt idx="260">
                  <c:v>43727</c:v>
                </c:pt>
                <c:pt idx="261">
                  <c:v>43728</c:v>
                </c:pt>
                <c:pt idx="262">
                  <c:v>43729</c:v>
                </c:pt>
                <c:pt idx="263">
                  <c:v>43730</c:v>
                </c:pt>
                <c:pt idx="264">
                  <c:v>43731</c:v>
                </c:pt>
                <c:pt idx="265">
                  <c:v>43732</c:v>
                </c:pt>
                <c:pt idx="266">
                  <c:v>43733</c:v>
                </c:pt>
                <c:pt idx="267">
                  <c:v>43734</c:v>
                </c:pt>
                <c:pt idx="268">
                  <c:v>43735</c:v>
                </c:pt>
                <c:pt idx="269">
                  <c:v>43736</c:v>
                </c:pt>
                <c:pt idx="270">
                  <c:v>43737</c:v>
                </c:pt>
                <c:pt idx="271">
                  <c:v>43738</c:v>
                </c:pt>
                <c:pt idx="272">
                  <c:v>43739</c:v>
                </c:pt>
                <c:pt idx="273">
                  <c:v>43740</c:v>
                </c:pt>
                <c:pt idx="274">
                  <c:v>43741</c:v>
                </c:pt>
                <c:pt idx="275">
                  <c:v>43742</c:v>
                </c:pt>
                <c:pt idx="276">
                  <c:v>43743</c:v>
                </c:pt>
                <c:pt idx="277">
                  <c:v>43744</c:v>
                </c:pt>
                <c:pt idx="278">
                  <c:v>43745</c:v>
                </c:pt>
                <c:pt idx="279">
                  <c:v>43746</c:v>
                </c:pt>
                <c:pt idx="280">
                  <c:v>43747</c:v>
                </c:pt>
                <c:pt idx="281">
                  <c:v>43748</c:v>
                </c:pt>
                <c:pt idx="282">
                  <c:v>43749</c:v>
                </c:pt>
                <c:pt idx="283">
                  <c:v>43750</c:v>
                </c:pt>
                <c:pt idx="284">
                  <c:v>43751</c:v>
                </c:pt>
                <c:pt idx="285">
                  <c:v>43752</c:v>
                </c:pt>
                <c:pt idx="286">
                  <c:v>43753</c:v>
                </c:pt>
                <c:pt idx="287">
                  <c:v>43754</c:v>
                </c:pt>
                <c:pt idx="288">
                  <c:v>43755</c:v>
                </c:pt>
                <c:pt idx="289">
                  <c:v>43756</c:v>
                </c:pt>
                <c:pt idx="290">
                  <c:v>43757</c:v>
                </c:pt>
                <c:pt idx="291">
                  <c:v>43758</c:v>
                </c:pt>
                <c:pt idx="292">
                  <c:v>43759</c:v>
                </c:pt>
                <c:pt idx="293">
                  <c:v>43760</c:v>
                </c:pt>
                <c:pt idx="294">
                  <c:v>43761</c:v>
                </c:pt>
                <c:pt idx="295">
                  <c:v>43762</c:v>
                </c:pt>
                <c:pt idx="296">
                  <c:v>43763</c:v>
                </c:pt>
                <c:pt idx="297">
                  <c:v>43764</c:v>
                </c:pt>
                <c:pt idx="298">
                  <c:v>43765</c:v>
                </c:pt>
                <c:pt idx="299">
                  <c:v>43766</c:v>
                </c:pt>
                <c:pt idx="300">
                  <c:v>43767</c:v>
                </c:pt>
                <c:pt idx="301">
                  <c:v>43768</c:v>
                </c:pt>
                <c:pt idx="302">
                  <c:v>43769</c:v>
                </c:pt>
                <c:pt idx="303">
                  <c:v>43770</c:v>
                </c:pt>
                <c:pt idx="304">
                  <c:v>43771</c:v>
                </c:pt>
                <c:pt idx="305">
                  <c:v>43772</c:v>
                </c:pt>
                <c:pt idx="306">
                  <c:v>43773</c:v>
                </c:pt>
                <c:pt idx="307">
                  <c:v>43774</c:v>
                </c:pt>
                <c:pt idx="308">
                  <c:v>43775</c:v>
                </c:pt>
                <c:pt idx="309">
                  <c:v>43776</c:v>
                </c:pt>
                <c:pt idx="310">
                  <c:v>43777</c:v>
                </c:pt>
                <c:pt idx="311">
                  <c:v>43778</c:v>
                </c:pt>
                <c:pt idx="312">
                  <c:v>43779</c:v>
                </c:pt>
                <c:pt idx="313">
                  <c:v>43780</c:v>
                </c:pt>
                <c:pt idx="314">
                  <c:v>43781</c:v>
                </c:pt>
                <c:pt idx="315">
                  <c:v>43782</c:v>
                </c:pt>
                <c:pt idx="316">
                  <c:v>43783</c:v>
                </c:pt>
                <c:pt idx="317">
                  <c:v>43784</c:v>
                </c:pt>
                <c:pt idx="318">
                  <c:v>43785</c:v>
                </c:pt>
                <c:pt idx="319">
                  <c:v>43786</c:v>
                </c:pt>
                <c:pt idx="320">
                  <c:v>43787</c:v>
                </c:pt>
                <c:pt idx="321">
                  <c:v>43788</c:v>
                </c:pt>
                <c:pt idx="322">
                  <c:v>43789</c:v>
                </c:pt>
                <c:pt idx="323">
                  <c:v>43790</c:v>
                </c:pt>
                <c:pt idx="324">
                  <c:v>43791</c:v>
                </c:pt>
                <c:pt idx="325">
                  <c:v>43792</c:v>
                </c:pt>
                <c:pt idx="326">
                  <c:v>43793</c:v>
                </c:pt>
                <c:pt idx="327">
                  <c:v>43794</c:v>
                </c:pt>
                <c:pt idx="328">
                  <c:v>43795</c:v>
                </c:pt>
                <c:pt idx="329">
                  <c:v>43796</c:v>
                </c:pt>
                <c:pt idx="330">
                  <c:v>43797</c:v>
                </c:pt>
                <c:pt idx="331">
                  <c:v>43798</c:v>
                </c:pt>
                <c:pt idx="332">
                  <c:v>43799</c:v>
                </c:pt>
                <c:pt idx="333">
                  <c:v>43800</c:v>
                </c:pt>
                <c:pt idx="334">
                  <c:v>43801</c:v>
                </c:pt>
                <c:pt idx="335">
                  <c:v>43802</c:v>
                </c:pt>
                <c:pt idx="336">
                  <c:v>43803</c:v>
                </c:pt>
                <c:pt idx="337">
                  <c:v>43804</c:v>
                </c:pt>
                <c:pt idx="338">
                  <c:v>43805</c:v>
                </c:pt>
                <c:pt idx="339">
                  <c:v>43806</c:v>
                </c:pt>
                <c:pt idx="340">
                  <c:v>43807</c:v>
                </c:pt>
                <c:pt idx="341">
                  <c:v>43808</c:v>
                </c:pt>
                <c:pt idx="342">
                  <c:v>43809</c:v>
                </c:pt>
                <c:pt idx="343">
                  <c:v>43810</c:v>
                </c:pt>
                <c:pt idx="344">
                  <c:v>43811</c:v>
                </c:pt>
                <c:pt idx="345">
                  <c:v>43812</c:v>
                </c:pt>
                <c:pt idx="346">
                  <c:v>43813</c:v>
                </c:pt>
                <c:pt idx="347">
                  <c:v>43814</c:v>
                </c:pt>
                <c:pt idx="348">
                  <c:v>43815</c:v>
                </c:pt>
                <c:pt idx="349">
                  <c:v>43816</c:v>
                </c:pt>
                <c:pt idx="350">
                  <c:v>43817</c:v>
                </c:pt>
                <c:pt idx="351">
                  <c:v>43818</c:v>
                </c:pt>
                <c:pt idx="352">
                  <c:v>43819</c:v>
                </c:pt>
                <c:pt idx="353">
                  <c:v>43820</c:v>
                </c:pt>
                <c:pt idx="354">
                  <c:v>43821</c:v>
                </c:pt>
                <c:pt idx="355">
                  <c:v>43822</c:v>
                </c:pt>
                <c:pt idx="356">
                  <c:v>43823</c:v>
                </c:pt>
                <c:pt idx="357">
                  <c:v>43824</c:v>
                </c:pt>
                <c:pt idx="358">
                  <c:v>43825</c:v>
                </c:pt>
                <c:pt idx="359">
                  <c:v>43826</c:v>
                </c:pt>
                <c:pt idx="360">
                  <c:v>43827</c:v>
                </c:pt>
                <c:pt idx="361">
                  <c:v>43828</c:v>
                </c:pt>
                <c:pt idx="362">
                  <c:v>43829</c:v>
                </c:pt>
                <c:pt idx="363">
                  <c:v>43830</c:v>
                </c:pt>
              </c:numCache>
            </c:numRef>
          </c:cat>
          <c:val>
            <c:numRef>
              <c:f>'3.1'!$R$7:$R$373</c:f>
              <c:numCache>
                <c:formatCode>0.0</c:formatCode>
                <c:ptCount val="367"/>
                <c:pt idx="0">
                  <c:v>368.00861709762125</c:v>
                </c:pt>
                <c:pt idx="1">
                  <c:v>376.21569497854222</c:v>
                </c:pt>
                <c:pt idx="2">
                  <c:v>380.94316962883948</c:v>
                </c:pt>
                <c:pt idx="3">
                  <c:v>385.18444927590923</c:v>
                </c:pt>
                <c:pt idx="4">
                  <c:v>376.49923831999064</c:v>
                </c:pt>
                <c:pt idx="5">
                  <c:v>385.7910511789126</c:v>
                </c:pt>
                <c:pt idx="6">
                  <c:v>388.51710336706037</c:v>
                </c:pt>
                <c:pt idx="7">
                  <c:v>381.17715944750535</c:v>
                </c:pt>
                <c:pt idx="8">
                  <c:v>378.50274010369293</c:v>
                </c:pt>
                <c:pt idx="9">
                  <c:v>395.04437285343317</c:v>
                </c:pt>
                <c:pt idx="10">
                  <c:v>381.56770555409872</c:v>
                </c:pt>
                <c:pt idx="11">
                  <c:v>368.66244485525476</c:v>
                </c:pt>
                <c:pt idx="12">
                  <c:v>367.37850916377988</c:v>
                </c:pt>
                <c:pt idx="13">
                  <c:v>374.09231513770857</c:v>
                </c:pt>
                <c:pt idx="14">
                  <c:v>370.48275936478149</c:v>
                </c:pt>
                <c:pt idx="15">
                  <c:v>362.88518419760118</c:v>
                </c:pt>
                <c:pt idx="16">
                  <c:v>364.96959999984034</c:v>
                </c:pt>
                <c:pt idx="17">
                  <c:v>374.53109799112741</c:v>
                </c:pt>
                <c:pt idx="18">
                  <c:v>368.06175636053183</c:v>
                </c:pt>
                <c:pt idx="19">
                  <c:v>370.88308585440927</c:v>
                </c:pt>
                <c:pt idx="20">
                  <c:v>383.25722044093072</c:v>
                </c:pt>
                <c:pt idx="21">
                  <c:v>383.4095024327907</c:v>
                </c:pt>
                <c:pt idx="22">
                  <c:v>376.59473899897381</c:v>
                </c:pt>
                <c:pt idx="23">
                  <c:v>385.04942061056914</c:v>
                </c:pt>
                <c:pt idx="24">
                  <c:v>391.89656257018066</c:v>
                </c:pt>
                <c:pt idx="25">
                  <c:v>378.56336680397931</c:v>
                </c:pt>
                <c:pt idx="26">
                  <c:v>374.20439575704819</c:v>
                </c:pt>
                <c:pt idx="27">
                  <c:v>383.53720814385713</c:v>
                </c:pt>
                <c:pt idx="28">
                  <c:v>376.50328474138689</c:v>
                </c:pt>
                <c:pt idx="29">
                  <c:v>370.59725285924071</c:v>
                </c:pt>
                <c:pt idx="30">
                  <c:v>374.40999870090781</c:v>
                </c:pt>
                <c:pt idx="31">
                  <c:v>367.28193299593113</c:v>
                </c:pt>
                <c:pt idx="32">
                  <c:v>349.48197001620724</c:v>
                </c:pt>
                <c:pt idx="33">
                  <c:v>354.1503010339764</c:v>
                </c:pt>
                <c:pt idx="34">
                  <c:v>356.50577546219142</c:v>
                </c:pt>
                <c:pt idx="35">
                  <c:v>356.70933703554738</c:v>
                </c:pt>
                <c:pt idx="36">
                  <c:v>360.68420381503898</c:v>
                </c:pt>
                <c:pt idx="37">
                  <c:v>342.54107361367579</c:v>
                </c:pt>
                <c:pt idx="38">
                  <c:v>346.54538858378953</c:v>
                </c:pt>
                <c:pt idx="39">
                  <c:v>342.94969043469229</c:v>
                </c:pt>
                <c:pt idx="40">
                  <c:v>347.38237794275352</c:v>
                </c:pt>
                <c:pt idx="41">
                  <c:v>361.51806758257385</c:v>
                </c:pt>
                <c:pt idx="42">
                  <c:v>362.19454959134606</c:v>
                </c:pt>
                <c:pt idx="43">
                  <c:v>357.15932780552242</c:v>
                </c:pt>
                <c:pt idx="44">
                  <c:v>367.24090318720249</c:v>
                </c:pt>
                <c:pt idx="45">
                  <c:v>366.25871394230768</c:v>
                </c:pt>
                <c:pt idx="46">
                  <c:v>363.590997361978</c:v>
                </c:pt>
                <c:pt idx="47">
                  <c:v>374.87055419147219</c:v>
                </c:pt>
                <c:pt idx="48">
                  <c:v>379.22517427135068</c:v>
                </c:pt>
                <c:pt idx="49">
                  <c:v>384.80757196531317</c:v>
                </c:pt>
                <c:pt idx="50">
                  <c:v>389.75490324075508</c:v>
                </c:pt>
                <c:pt idx="51">
                  <c:v>399.80877824714793</c:v>
                </c:pt>
                <c:pt idx="52">
                  <c:v>390.85676741899738</c:v>
                </c:pt>
                <c:pt idx="53">
                  <c:v>383.66285447088313</c:v>
                </c:pt>
                <c:pt idx="54">
                  <c:v>376.00108055953007</c:v>
                </c:pt>
                <c:pt idx="55">
                  <c:v>373.95269136220685</c:v>
                </c:pt>
                <c:pt idx="56">
                  <c:v>378.81632940836414</c:v>
                </c:pt>
                <c:pt idx="57">
                  <c:v>378.97435962717816</c:v>
                </c:pt>
                <c:pt idx="58">
                  <c:v>376.03756172833556</c:v>
                </c:pt>
                <c:pt idx="59">
                  <c:v>375.77203065339245</c:v>
                </c:pt>
                <c:pt idx="60">
                  <c:v>370.6231606887236</c:v>
                </c:pt>
                <c:pt idx="61">
                  <c:v>372.4892565444153</c:v>
                </c:pt>
                <c:pt idx="62">
                  <c:v>383.8284356424399</c:v>
                </c:pt>
                <c:pt idx="63">
                  <c:v>381.36316135155289</c:v>
                </c:pt>
                <c:pt idx="64">
                  <c:v>391.93615124305791</c:v>
                </c:pt>
                <c:pt idx="65">
                  <c:v>409.56844618854313</c:v>
                </c:pt>
                <c:pt idx="66">
                  <c:v>402.89059685500729</c:v>
                </c:pt>
                <c:pt idx="67">
                  <c:v>405.95327141826965</c:v>
                </c:pt>
                <c:pt idx="68">
                  <c:v>418.44613575810695</c:v>
                </c:pt>
                <c:pt idx="69">
                  <c:v>380.74108153818895</c:v>
                </c:pt>
                <c:pt idx="70">
                  <c:v>371.57108178972362</c:v>
                </c:pt>
                <c:pt idx="71">
                  <c:v>370.66814341505483</c:v>
                </c:pt>
                <c:pt idx="72">
                  <c:v>348.92896571943862</c:v>
                </c:pt>
                <c:pt idx="73">
                  <c:v>354.67005482590952</c:v>
                </c:pt>
                <c:pt idx="74">
                  <c:v>345.66520397146144</c:v>
                </c:pt>
                <c:pt idx="75">
                  <c:v>364.88296803685216</c:v>
                </c:pt>
                <c:pt idx="76">
                  <c:v>370.85041672029871</c:v>
                </c:pt>
                <c:pt idx="77">
                  <c:v>375.45265339052662</c:v>
                </c:pt>
                <c:pt idx="78">
                  <c:v>375.5295953675477</c:v>
                </c:pt>
                <c:pt idx="79">
                  <c:v>370.71760146130538</c:v>
                </c:pt>
                <c:pt idx="80">
                  <c:v>358.04813378960978</c:v>
                </c:pt>
                <c:pt idx="81">
                  <c:v>339.22352720164378</c:v>
                </c:pt>
                <c:pt idx="82">
                  <c:v>353.13715901443408</c:v>
                </c:pt>
                <c:pt idx="83">
                  <c:v>363.188869517169</c:v>
                </c:pt>
                <c:pt idx="84">
                  <c:v>375.65279358113008</c:v>
                </c:pt>
                <c:pt idx="85">
                  <c:v>385.42593628453187</c:v>
                </c:pt>
                <c:pt idx="86">
                  <c:v>375.37072809956396</c:v>
                </c:pt>
                <c:pt idx="87">
                  <c:v>369.63433706603013</c:v>
                </c:pt>
                <c:pt idx="88">
                  <c:v>371.38270029975814</c:v>
                </c:pt>
                <c:pt idx="89">
                  <c:v>357.21555506702731</c:v>
                </c:pt>
                <c:pt idx="90">
                  <c:v>360.06183973551185</c:v>
                </c:pt>
                <c:pt idx="91">
                  <c:v>366.73344063974218</c:v>
                </c:pt>
                <c:pt idx="92">
                  <c:v>365.20565657734943</c:v>
                </c:pt>
                <c:pt idx="93">
                  <c:v>359.2388121542445</c:v>
                </c:pt>
                <c:pt idx="94">
                  <c:v>352.86259790366415</c:v>
                </c:pt>
                <c:pt idx="95">
                  <c:v>347.4899354299281</c:v>
                </c:pt>
                <c:pt idx="96">
                  <c:v>355.69572962527064</c:v>
                </c:pt>
                <c:pt idx="97">
                  <c:v>352.46645613099531</c:v>
                </c:pt>
                <c:pt idx="98">
                  <c:v>355.3363749004024</c:v>
                </c:pt>
                <c:pt idx="99">
                  <c:v>363.15553187519271</c:v>
                </c:pt>
                <c:pt idx="100">
                  <c:v>366.93812344295105</c:v>
                </c:pt>
                <c:pt idx="101">
                  <c:v>373.79065070801499</c:v>
                </c:pt>
                <c:pt idx="102">
                  <c:v>362.07762116093738</c:v>
                </c:pt>
                <c:pt idx="103">
                  <c:v>368.99109039900924</c:v>
                </c:pt>
                <c:pt idx="104">
                  <c:v>368.8895769235105</c:v>
                </c:pt>
                <c:pt idx="105">
                  <c:v>367.27233079814829</c:v>
                </c:pt>
                <c:pt idx="106">
                  <c:v>363.81089689315718</c:v>
                </c:pt>
                <c:pt idx="107">
                  <c:v>346.30258120882223</c:v>
                </c:pt>
                <c:pt idx="108">
                  <c:v>343.07646689272542</c:v>
                </c:pt>
                <c:pt idx="109">
                  <c:v>337.99662909169297</c:v>
                </c:pt>
                <c:pt idx="110">
                  <c:v>310.17110286514549</c:v>
                </c:pt>
                <c:pt idx="111">
                  <c:v>316.08636256934108</c:v>
                </c:pt>
                <c:pt idx="112">
                  <c:v>318.57479930172298</c:v>
                </c:pt>
                <c:pt idx="113">
                  <c:v>332.90988567268482</c:v>
                </c:pt>
                <c:pt idx="114">
                  <c:v>338.45863528276715</c:v>
                </c:pt>
                <c:pt idx="115">
                  <c:v>340.51670260029886</c:v>
                </c:pt>
                <c:pt idx="116">
                  <c:v>341.19662262853927</c:v>
                </c:pt>
                <c:pt idx="117">
                  <c:v>361.56701342888954</c:v>
                </c:pt>
                <c:pt idx="118">
                  <c:v>355.47008628081517</c:v>
                </c:pt>
                <c:pt idx="119">
                  <c:v>340.98736856505496</c:v>
                </c:pt>
                <c:pt idx="120">
                  <c:v>344.87336959316417</c:v>
                </c:pt>
                <c:pt idx="121">
                  <c:v>353.6038513440277</c:v>
                </c:pt>
                <c:pt idx="122">
                  <c:v>352.61254684157211</c:v>
                </c:pt>
                <c:pt idx="123">
                  <c:v>353.03240967243465</c:v>
                </c:pt>
                <c:pt idx="124">
                  <c:v>360.36261557946557</c:v>
                </c:pt>
                <c:pt idx="125">
                  <c:v>348.3970240306669</c:v>
                </c:pt>
                <c:pt idx="126">
                  <c:v>331.62386031486835</c:v>
                </c:pt>
                <c:pt idx="127">
                  <c:v>340.30412348360744</c:v>
                </c:pt>
                <c:pt idx="128">
                  <c:v>349.47644389477625</c:v>
                </c:pt>
                <c:pt idx="129">
                  <c:v>341.79962149351286</c:v>
                </c:pt>
                <c:pt idx="130">
                  <c:v>350.45513029399729</c:v>
                </c:pt>
                <c:pt idx="131">
                  <c:v>365.64924157832303</c:v>
                </c:pt>
                <c:pt idx="132">
                  <c:v>359.29911389111953</c:v>
                </c:pt>
                <c:pt idx="133">
                  <c:v>356.10229861588442</c:v>
                </c:pt>
                <c:pt idx="134">
                  <c:v>365.69119709217586</c:v>
                </c:pt>
                <c:pt idx="135">
                  <c:v>360.49421691153242</c:v>
                </c:pt>
                <c:pt idx="136">
                  <c:v>352.30201797420375</c:v>
                </c:pt>
                <c:pt idx="137">
                  <c:v>344.77914192091635</c:v>
                </c:pt>
                <c:pt idx="138">
                  <c:v>316.06267952285356</c:v>
                </c:pt>
                <c:pt idx="139">
                  <c:v>333.94543514679111</c:v>
                </c:pt>
                <c:pt idx="140">
                  <c:v>346.85954044783801</c:v>
                </c:pt>
                <c:pt idx="141">
                  <c:v>324.36598062737943</c:v>
                </c:pt>
                <c:pt idx="142">
                  <c:v>334.52835513569596</c:v>
                </c:pt>
                <c:pt idx="143">
                  <c:v>329.03973138914995</c:v>
                </c:pt>
                <c:pt idx="144">
                  <c:v>327.20781745253544</c:v>
                </c:pt>
                <c:pt idx="145">
                  <c:v>338.16301432567218</c:v>
                </c:pt>
                <c:pt idx="146">
                  <c:v>298.06656417854555</c:v>
                </c:pt>
                <c:pt idx="147">
                  <c:v>338.78535120596916</c:v>
                </c:pt>
                <c:pt idx="148">
                  <c:v>358.7116553015307</c:v>
                </c:pt>
                <c:pt idx="149">
                  <c:v>347.17783533618137</c:v>
                </c:pt>
                <c:pt idx="150">
                  <c:v>345.22024141371412</c:v>
                </c:pt>
                <c:pt idx="151">
                  <c:v>345.01824645419742</c:v>
                </c:pt>
                <c:pt idx="152">
                  <c:v>356.22683652769518</c:v>
                </c:pt>
                <c:pt idx="153">
                  <c:v>353.29963107766974</c:v>
                </c:pt>
                <c:pt idx="154">
                  <c:v>352.62458521720953</c:v>
                </c:pt>
                <c:pt idx="155">
                  <c:v>357.32941793578505</c:v>
                </c:pt>
                <c:pt idx="156">
                  <c:v>345.35513056039724</c:v>
                </c:pt>
                <c:pt idx="157">
                  <c:v>336.54718405290947</c:v>
                </c:pt>
                <c:pt idx="158">
                  <c:v>330.62846397494337</c:v>
                </c:pt>
                <c:pt idx="159">
                  <c:v>339.16396595410868</c:v>
                </c:pt>
                <c:pt idx="160">
                  <c:v>346.63146927129577</c:v>
                </c:pt>
                <c:pt idx="161">
                  <c:v>354.99916563166983</c:v>
                </c:pt>
                <c:pt idx="162">
                  <c:v>363.33705422059381</c:v>
                </c:pt>
                <c:pt idx="163">
                  <c:v>365.76949489548781</c:v>
                </c:pt>
                <c:pt idx="164">
                  <c:v>356.44313599514294</c:v>
                </c:pt>
                <c:pt idx="165">
                  <c:v>351.97297723931496</c:v>
                </c:pt>
                <c:pt idx="166">
                  <c:v>368.67849753179604</c:v>
                </c:pt>
                <c:pt idx="167">
                  <c:v>375.26487804048719</c:v>
                </c:pt>
                <c:pt idx="168">
                  <c:v>369.23344245371129</c:v>
                </c:pt>
                <c:pt idx="169">
                  <c:v>369.98009015689507</c:v>
                </c:pt>
                <c:pt idx="170">
                  <c:v>372.41408572941071</c:v>
                </c:pt>
                <c:pt idx="171">
                  <c:v>358.41626876328655</c:v>
                </c:pt>
                <c:pt idx="172">
                  <c:v>356.48635237704548</c:v>
                </c:pt>
                <c:pt idx="173">
                  <c:v>363.21636940748141</c:v>
                </c:pt>
                <c:pt idx="174">
                  <c:v>374.44166778820062</c:v>
                </c:pt>
                <c:pt idx="175">
                  <c:v>367.0807388851461</c:v>
                </c:pt>
                <c:pt idx="176">
                  <c:v>374.92967619162823</c:v>
                </c:pt>
                <c:pt idx="177">
                  <c:v>373.13271139027842</c:v>
                </c:pt>
                <c:pt idx="178">
                  <c:v>366.0064467551552</c:v>
                </c:pt>
                <c:pt idx="179">
                  <c:v>362.30278987310794</c:v>
                </c:pt>
                <c:pt idx="180">
                  <c:v>354.3986195410817</c:v>
                </c:pt>
                <c:pt idx="181">
                  <c:v>352.12444585451777</c:v>
                </c:pt>
                <c:pt idx="182">
                  <c:v>345.23586422969885</c:v>
                </c:pt>
                <c:pt idx="183">
                  <c:v>335.49133067707947</c:v>
                </c:pt>
                <c:pt idx="184">
                  <c:v>330.90902102383876</c:v>
                </c:pt>
                <c:pt idx="185">
                  <c:v>328.04335287763263</c:v>
                </c:pt>
                <c:pt idx="186">
                  <c:v>328.52838362632252</c:v>
                </c:pt>
                <c:pt idx="187">
                  <c:v>336.03519179431692</c:v>
                </c:pt>
                <c:pt idx="188">
                  <c:v>339.27645784896339</c:v>
                </c:pt>
                <c:pt idx="189">
                  <c:v>339.56678225903664</c:v>
                </c:pt>
                <c:pt idx="190">
                  <c:v>341.74666834895169</c:v>
                </c:pt>
                <c:pt idx="191">
                  <c:v>335.29237541360345</c:v>
                </c:pt>
                <c:pt idx="192">
                  <c:v>332.03192020074368</c:v>
                </c:pt>
                <c:pt idx="193">
                  <c:v>327.73393305386401</c:v>
                </c:pt>
                <c:pt idx="194">
                  <c:v>339.42931266246808</c:v>
                </c:pt>
                <c:pt idx="195">
                  <c:v>334.25860181299907</c:v>
                </c:pt>
                <c:pt idx="196">
                  <c:v>341.27113064770117</c:v>
                </c:pt>
                <c:pt idx="197">
                  <c:v>343.29080457182204</c:v>
                </c:pt>
                <c:pt idx="198">
                  <c:v>339.68206263981489</c:v>
                </c:pt>
                <c:pt idx="199">
                  <c:v>334.62449882478711</c:v>
                </c:pt>
                <c:pt idx="200">
                  <c:v>333.46564449971407</c:v>
                </c:pt>
                <c:pt idx="201">
                  <c:v>344.23309821667908</c:v>
                </c:pt>
                <c:pt idx="202">
                  <c:v>339.16725558546398</c:v>
                </c:pt>
                <c:pt idx="203">
                  <c:v>359.42981659159278</c:v>
                </c:pt>
                <c:pt idx="204">
                  <c:v>364.51873069776912</c:v>
                </c:pt>
                <c:pt idx="205">
                  <c:v>372.49939443864014</c:v>
                </c:pt>
                <c:pt idx="206">
                  <c:v>371.26876340086704</c:v>
                </c:pt>
                <c:pt idx="207">
                  <c:v>377.86354050658872</c:v>
                </c:pt>
                <c:pt idx="208">
                  <c:v>380.23387288382128</c:v>
                </c:pt>
                <c:pt idx="209">
                  <c:v>370.81506313612641</c:v>
                </c:pt>
                <c:pt idx="210">
                  <c:v>366.09585400733982</c:v>
                </c:pt>
                <c:pt idx="211">
                  <c:v>371.00861767402444</c:v>
                </c:pt>
                <c:pt idx="212">
                  <c:v>367.53338920196626</c:v>
                </c:pt>
                <c:pt idx="213">
                  <c:v>367.05467520903318</c:v>
                </c:pt>
                <c:pt idx="214">
                  <c:v>367.15104678133275</c:v>
                </c:pt>
                <c:pt idx="215">
                  <c:v>381.00730707749005</c:v>
                </c:pt>
                <c:pt idx="216">
                  <c:v>387.23814215892418</c:v>
                </c:pt>
                <c:pt idx="217">
                  <c:v>356.98607555063029</c:v>
                </c:pt>
                <c:pt idx="218">
                  <c:v>339.40177914282089</c:v>
                </c:pt>
                <c:pt idx="219">
                  <c:v>346.44021374735553</c:v>
                </c:pt>
                <c:pt idx="220">
                  <c:v>341.28985442787433</c:v>
                </c:pt>
                <c:pt idx="221">
                  <c:v>344.5549454204413</c:v>
                </c:pt>
                <c:pt idx="222">
                  <c:v>366.4265583204774</c:v>
                </c:pt>
                <c:pt idx="223">
                  <c:v>376.68461595931745</c:v>
                </c:pt>
                <c:pt idx="224">
                  <c:v>366.68213003340747</c:v>
                </c:pt>
                <c:pt idx="225">
                  <c:v>363.25433161829233</c:v>
                </c:pt>
                <c:pt idx="226">
                  <c:v>360.58017174481944</c:v>
                </c:pt>
                <c:pt idx="227">
                  <c:v>346.29761226071423</c:v>
                </c:pt>
                <c:pt idx="228">
                  <c:v>339.44738414341731</c:v>
                </c:pt>
                <c:pt idx="229">
                  <c:v>353.06313166116911</c:v>
                </c:pt>
                <c:pt idx="230">
                  <c:v>354.67516020472982</c:v>
                </c:pt>
                <c:pt idx="231">
                  <c:v>356.85335053856397</c:v>
                </c:pt>
                <c:pt idx="232">
                  <c:v>354.41393728936475</c:v>
                </c:pt>
                <c:pt idx="233">
                  <c:v>341.73561350174435</c:v>
                </c:pt>
                <c:pt idx="234">
                  <c:v>338.54490805120781</c:v>
                </c:pt>
                <c:pt idx="235">
                  <c:v>338.48809559662055</c:v>
                </c:pt>
                <c:pt idx="236">
                  <c:v>345.87550486292139</c:v>
                </c:pt>
                <c:pt idx="237">
                  <c:v>339.90753328914138</c:v>
                </c:pt>
                <c:pt idx="238">
                  <c:v>344.0633092568612</c:v>
                </c:pt>
                <c:pt idx="239">
                  <c:v>336.08194462119741</c:v>
                </c:pt>
                <c:pt idx="240">
                  <c:v>348.94018301109895</c:v>
                </c:pt>
                <c:pt idx="241">
                  <c:v>344.35658833599331</c:v>
                </c:pt>
                <c:pt idx="242">
                  <c:v>337.84326490718792</c:v>
                </c:pt>
                <c:pt idx="243">
                  <c:v>347.38392353810798</c:v>
                </c:pt>
                <c:pt idx="244">
                  <c:v>346.05910544931345</c:v>
                </c:pt>
                <c:pt idx="245">
                  <c:v>358.68210296365322</c:v>
                </c:pt>
                <c:pt idx="246">
                  <c:v>316.927957720552</c:v>
                </c:pt>
                <c:pt idx="247">
                  <c:v>353.35525333146649</c:v>
                </c:pt>
                <c:pt idx="248">
                  <c:v>349.28883637826334</c:v>
                </c:pt>
                <c:pt idx="249">
                  <c:v>348.90630918638186</c:v>
                </c:pt>
                <c:pt idx="250">
                  <c:v>352.35264028885143</c:v>
                </c:pt>
                <c:pt idx="251">
                  <c:v>356.30698786628699</c:v>
                </c:pt>
                <c:pt idx="252">
                  <c:v>362.63991536457144</c:v>
                </c:pt>
                <c:pt idx="253">
                  <c:v>363.21596648285208</c:v>
                </c:pt>
                <c:pt idx="254">
                  <c:v>356.02885696986067</c:v>
                </c:pt>
                <c:pt idx="255">
                  <c:v>353.18728362371883</c:v>
                </c:pt>
                <c:pt idx="256">
                  <c:v>352.06572196024058</c:v>
                </c:pt>
                <c:pt idx="257">
                  <c:v>347.081890709579</c:v>
                </c:pt>
                <c:pt idx="258">
                  <c:v>348.9487262378193</c:v>
                </c:pt>
                <c:pt idx="259">
                  <c:v>333.71718078633717</c:v>
                </c:pt>
                <c:pt idx="260">
                  <c:v>357.44194780410533</c:v>
                </c:pt>
                <c:pt idx="261">
                  <c:v>350.77428545915888</c:v>
                </c:pt>
                <c:pt idx="262">
                  <c:v>345.29312752667067</c:v>
                </c:pt>
                <c:pt idx="263">
                  <c:v>339.7495491197505</c:v>
                </c:pt>
                <c:pt idx="264">
                  <c:v>337.51351077631563</c:v>
                </c:pt>
                <c:pt idx="265">
                  <c:v>359.64205281124475</c:v>
                </c:pt>
                <c:pt idx="266">
                  <c:v>352.93198750151498</c:v>
                </c:pt>
                <c:pt idx="267">
                  <c:v>352.17083727028341</c:v>
                </c:pt>
                <c:pt idx="268">
                  <c:v>347.14353009624671</c:v>
                </c:pt>
                <c:pt idx="269">
                  <c:v>343.75578613883937</c:v>
                </c:pt>
                <c:pt idx="270">
                  <c:v>339.25997177690999</c:v>
                </c:pt>
                <c:pt idx="271">
                  <c:v>352.76924558506533</c:v>
                </c:pt>
                <c:pt idx="272">
                  <c:v>345.74919641545546</c:v>
                </c:pt>
                <c:pt idx="273">
                  <c:v>336.93801643655462</c:v>
                </c:pt>
                <c:pt idx="274">
                  <c:v>354.42792043441335</c:v>
                </c:pt>
                <c:pt idx="275">
                  <c:v>359.58975457257532</c:v>
                </c:pt>
                <c:pt idx="276">
                  <c:v>345.18888461877231</c:v>
                </c:pt>
                <c:pt idx="277">
                  <c:v>355.71535964558871</c:v>
                </c:pt>
                <c:pt idx="278">
                  <c:v>369.77305467672272</c:v>
                </c:pt>
                <c:pt idx="279">
                  <c:v>347.77038038549864</c:v>
                </c:pt>
                <c:pt idx="280">
                  <c:v>332.49723522737116</c:v>
                </c:pt>
                <c:pt idx="281">
                  <c:v>339.33043894411867</c:v>
                </c:pt>
                <c:pt idx="282">
                  <c:v>360.9972939284973</c:v>
                </c:pt>
                <c:pt idx="283">
                  <c:v>355.50370499654184</c:v>
                </c:pt>
                <c:pt idx="284">
                  <c:v>350.34142137784312</c:v>
                </c:pt>
                <c:pt idx="285">
                  <c:v>354.43797857594126</c:v>
                </c:pt>
                <c:pt idx="286">
                  <c:v>351.05765905538442</c:v>
                </c:pt>
                <c:pt idx="287">
                  <c:v>364.00974098418669</c:v>
                </c:pt>
                <c:pt idx="288">
                  <c:v>362.54316793883862</c:v>
                </c:pt>
                <c:pt idx="289">
                  <c:v>359.09470215427052</c:v>
                </c:pt>
                <c:pt idx="290">
                  <c:v>348.35754536826965</c:v>
                </c:pt>
                <c:pt idx="291">
                  <c:v>341.84906450655984</c:v>
                </c:pt>
                <c:pt idx="292">
                  <c:v>361.1559528566662</c:v>
                </c:pt>
                <c:pt idx="293">
                  <c:v>362.52569998356938</c:v>
                </c:pt>
                <c:pt idx="294">
                  <c:v>310.10166053011613</c:v>
                </c:pt>
                <c:pt idx="295">
                  <c:v>301.30475938774106</c:v>
                </c:pt>
                <c:pt idx="296">
                  <c:v>309.98097560209118</c:v>
                </c:pt>
                <c:pt idx="297">
                  <c:v>297.16596644391018</c:v>
                </c:pt>
                <c:pt idx="298">
                  <c:v>288.64125245145561</c:v>
                </c:pt>
                <c:pt idx="299">
                  <c:v>298.37711440403712</c:v>
                </c:pt>
                <c:pt idx="300">
                  <c:v>314.59392845399702</c:v>
                </c:pt>
                <c:pt idx="301">
                  <c:v>305.72979132855755</c:v>
                </c:pt>
                <c:pt idx="302">
                  <c:v>306.99622085503643</c:v>
                </c:pt>
                <c:pt idx="303">
                  <c:v>299.35799687190138</c:v>
                </c:pt>
                <c:pt idx="304">
                  <c:v>290.16779828768813</c:v>
                </c:pt>
                <c:pt idx="305">
                  <c:v>294.8569513041428</c:v>
                </c:pt>
                <c:pt idx="306">
                  <c:v>303.67808674817394</c:v>
                </c:pt>
                <c:pt idx="307">
                  <c:v>337.96372848783511</c:v>
                </c:pt>
                <c:pt idx="308">
                  <c:v>343.03009384029428</c:v>
                </c:pt>
                <c:pt idx="309">
                  <c:v>345.57138617926239</c:v>
                </c:pt>
                <c:pt idx="310">
                  <c:v>355.79009523067486</c:v>
                </c:pt>
                <c:pt idx="311">
                  <c:v>349.80132319867784</c:v>
                </c:pt>
                <c:pt idx="312">
                  <c:v>350.35002686756366</c:v>
                </c:pt>
                <c:pt idx="313">
                  <c:v>358.42330464673978</c:v>
                </c:pt>
                <c:pt idx="314">
                  <c:v>352.94285532618329</c:v>
                </c:pt>
                <c:pt idx="315">
                  <c:v>350.69007230554934</c:v>
                </c:pt>
                <c:pt idx="316">
                  <c:v>357.32223738723189</c:v>
                </c:pt>
                <c:pt idx="317">
                  <c:v>357.55746456874073</c:v>
                </c:pt>
                <c:pt idx="318">
                  <c:v>346.28029125447733</c:v>
                </c:pt>
                <c:pt idx="319">
                  <c:v>337.09137706251306</c:v>
                </c:pt>
                <c:pt idx="320">
                  <c:v>322.252946402416</c:v>
                </c:pt>
                <c:pt idx="321">
                  <c:v>322.34800244479038</c:v>
                </c:pt>
                <c:pt idx="322">
                  <c:v>341.97374699340861</c:v>
                </c:pt>
                <c:pt idx="323">
                  <c:v>348.95872209013169</c:v>
                </c:pt>
                <c:pt idx="324">
                  <c:v>339.78569001209797</c:v>
                </c:pt>
                <c:pt idx="325">
                  <c:v>333.88141023883156</c:v>
                </c:pt>
                <c:pt idx="326">
                  <c:v>333.49149341067931</c:v>
                </c:pt>
                <c:pt idx="327">
                  <c:v>344.38436767695424</c:v>
                </c:pt>
                <c:pt idx="328">
                  <c:v>348.21647385114488</c:v>
                </c:pt>
                <c:pt idx="329">
                  <c:v>351.4688414536194</c:v>
                </c:pt>
                <c:pt idx="330">
                  <c:v>362.6244680316496</c:v>
                </c:pt>
                <c:pt idx="331">
                  <c:v>364.96256392167822</c:v>
                </c:pt>
                <c:pt idx="332">
                  <c:v>368.19215309759903</c:v>
                </c:pt>
                <c:pt idx="333">
                  <c:v>366.1285439601948</c:v>
                </c:pt>
                <c:pt idx="334">
                  <c:v>362.89982203036573</c:v>
                </c:pt>
                <c:pt idx="335">
                  <c:v>366.51811507063036</c:v>
                </c:pt>
                <c:pt idx="336">
                  <c:v>366.00328396472054</c:v>
                </c:pt>
                <c:pt idx="337">
                  <c:v>377.17889661496667</c:v>
                </c:pt>
                <c:pt idx="338">
                  <c:v>379.7517723667134</c:v>
                </c:pt>
                <c:pt idx="339">
                  <c:v>372.66814161844309</c:v>
                </c:pt>
                <c:pt idx="340">
                  <c:v>370.67311991669158</c:v>
                </c:pt>
                <c:pt idx="341">
                  <c:v>390.07321429500962</c:v>
                </c:pt>
                <c:pt idx="342">
                  <c:v>415.41558359732676</c:v>
                </c:pt>
                <c:pt idx="343">
                  <c:v>422.47153219609964</c:v>
                </c:pt>
                <c:pt idx="344">
                  <c:v>436.74324498601453</c:v>
                </c:pt>
                <c:pt idx="345">
                  <c:v>425.65595015135199</c:v>
                </c:pt>
                <c:pt idx="346">
                  <c:v>422.20790180792767</c:v>
                </c:pt>
                <c:pt idx="347">
                  <c:v>395.09441103748549</c:v>
                </c:pt>
                <c:pt idx="348">
                  <c:v>384.87982401719933</c:v>
                </c:pt>
                <c:pt idx="349">
                  <c:v>389.08217073366302</c:v>
                </c:pt>
                <c:pt idx="350">
                  <c:v>417.74098821517907</c:v>
                </c:pt>
                <c:pt idx="351">
                  <c:v>435.49628115770861</c:v>
                </c:pt>
                <c:pt idx="352">
                  <c:v>424.63784177012076</c:v>
                </c:pt>
                <c:pt idx="353">
                  <c:v>426.48155025866896</c:v>
                </c:pt>
                <c:pt idx="354">
                  <c:v>412.06902694742996</c:v>
                </c:pt>
                <c:pt idx="355">
                  <c:v>405.51694262249987</c:v>
                </c:pt>
                <c:pt idx="356">
                  <c:v>403.23877984491213</c:v>
                </c:pt>
                <c:pt idx="357">
                  <c:v>401.31454923008067</c:v>
                </c:pt>
                <c:pt idx="358">
                  <c:v>405.84852253016339</c:v>
                </c:pt>
                <c:pt idx="359">
                  <c:v>404.69003527188335</c:v>
                </c:pt>
                <c:pt idx="360">
                  <c:v>394.23204581119455</c:v>
                </c:pt>
                <c:pt idx="361">
                  <c:v>390.27172801889435</c:v>
                </c:pt>
                <c:pt idx="362">
                  <c:v>382.2621784900831</c:v>
                </c:pt>
                <c:pt idx="363">
                  <c:v>377.78398675090671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A9-418E-90DD-8D23D999A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94688"/>
        <c:axId val="180196480"/>
      </c:lineChart>
      <c:dateAx>
        <c:axId val="180194688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80196480"/>
        <c:crosses val="autoZero"/>
        <c:auto val="1"/>
        <c:lblOffset val="100"/>
        <c:baseTimeUnit val="days"/>
        <c:majorUnit val="1"/>
        <c:majorTimeUnit val="months"/>
      </c:dateAx>
      <c:valAx>
        <c:axId val="180196480"/>
        <c:scaling>
          <c:orientation val="minMax"/>
          <c:max val="500"/>
          <c:min val="2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80194688"/>
        <c:crosses val="autoZero"/>
        <c:crossBetween val="between"/>
        <c:majorUnit val="50"/>
        <c:minorUnit val="20"/>
      </c:valAx>
    </c:plotArea>
    <c:legend>
      <c:legendPos val="b"/>
      <c:layout>
        <c:manualLayout>
          <c:xMode val="edge"/>
          <c:yMode val="edge"/>
          <c:x val="0.3539134841574198"/>
          <c:y val="0.85888883520823345"/>
          <c:w val="0.29978200851694692"/>
          <c:h val="0.1001142159176357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en-US" sz="800" b="0"/>
              <a:t>Denní teplotní gradient v roce 201</a:t>
            </a:r>
            <a:r>
              <a:rPr lang="cs-CZ" sz="800" b="0"/>
              <a:t>9</a:t>
            </a:r>
            <a:endParaRPr lang="en-US" sz="800" b="0"/>
          </a:p>
        </c:rich>
      </c:tx>
      <c:layout>
        <c:manualLayout>
          <c:xMode val="edge"/>
          <c:yMode val="edge"/>
          <c:x val="0.36043309166385895"/>
          <c:y val="4.6444114838864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62363618969182"/>
          <c:y val="0.12181919525514245"/>
          <c:w val="0.84555016201421729"/>
          <c:h val="0.717770024224689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'6.6'!$C$25</c:f>
              <c:strCache>
                <c:ptCount val="1"/>
                <c:pt idx="0">
                  <c:v>Aktuální DTG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'6.6'!$B$26:$B$37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'6.6'!$C$26:$C$37</c:f>
              <c:numCache>
                <c:formatCode>0.000</c:formatCode>
                <c:ptCount val="12"/>
                <c:pt idx="0">
                  <c:v>1.1974062569581145</c:v>
                </c:pt>
                <c:pt idx="1">
                  <c:v>1.3011590525315615</c:v>
                </c:pt>
                <c:pt idx="2">
                  <c:v>0.89690723305917519</c:v>
                </c:pt>
                <c:pt idx="3">
                  <c:v>0.93753794696923953</c:v>
                </c:pt>
                <c:pt idx="4">
                  <c:v>0.93662688772960823</c:v>
                </c:pt>
                <c:pt idx="5">
                  <c:v>5.190153604044874E-2</c:v>
                </c:pt>
                <c:pt idx="6">
                  <c:v>0.24974222870071072</c:v>
                </c:pt>
                <c:pt idx="7">
                  <c:v>9.560818925955436E-2</c:v>
                </c:pt>
                <c:pt idx="8">
                  <c:v>0.56930801701649925</c:v>
                </c:pt>
                <c:pt idx="9">
                  <c:v>0.99901006449876606</c:v>
                </c:pt>
                <c:pt idx="10">
                  <c:v>0.98821345854788833</c:v>
                </c:pt>
                <c:pt idx="11">
                  <c:v>1.2384781673515095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9D-4D09-B194-DBC122F21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16288"/>
        <c:axId val="219542656"/>
      </c:barChart>
      <c:lineChart>
        <c:grouping val="standard"/>
        <c:varyColors val="0"/>
        <c:ser>
          <c:idx val="1"/>
          <c:order val="1"/>
          <c:tx>
            <c:strRef>
              <c:f>'6.6'!$D$25</c:f>
              <c:strCache>
                <c:ptCount val="1"/>
                <c:pt idx="0">
                  <c:v>Dlouhodobý DTG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strRef>
              <c:f>'6.6'!$B$26:$B$37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'6.6'!$D$26:$D$37</c:f>
              <c:numCache>
                <c:formatCode>0.000</c:formatCode>
                <c:ptCount val="12"/>
                <c:pt idx="0">
                  <c:v>1.0834663176710673</c:v>
                </c:pt>
                <c:pt idx="1">
                  <c:v>1.2239407666328437</c:v>
                </c:pt>
                <c:pt idx="2">
                  <c:v>1.2109540410084094</c:v>
                </c:pt>
                <c:pt idx="3">
                  <c:v>1.0729054526674242</c:v>
                </c:pt>
                <c:pt idx="4">
                  <c:v>0.59649990995933178</c:v>
                </c:pt>
                <c:pt idx="5">
                  <c:v>9.1080774017399752E-2</c:v>
                </c:pt>
                <c:pt idx="6">
                  <c:v>0.10700987401378151</c:v>
                </c:pt>
                <c:pt idx="7">
                  <c:v>0.14468531440659838</c:v>
                </c:pt>
                <c:pt idx="8">
                  <c:v>0.63257067461989225</c:v>
                </c:pt>
                <c:pt idx="9">
                  <c:v>1.0136916208888949</c:v>
                </c:pt>
                <c:pt idx="10">
                  <c:v>1.0091815505120276</c:v>
                </c:pt>
                <c:pt idx="11">
                  <c:v>1.0758082241158393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9D-4D09-B194-DBC122F21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16288"/>
        <c:axId val="219542656"/>
      </c:lineChart>
      <c:catAx>
        <c:axId val="219516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9542656"/>
        <c:crosses val="autoZero"/>
        <c:auto val="1"/>
        <c:lblAlgn val="ctr"/>
        <c:lblOffset val="100"/>
        <c:noMultiLvlLbl val="0"/>
      </c:catAx>
      <c:valAx>
        <c:axId val="219542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8.4521922873745381E-3"/>
              <c:y val="0.40762233175692986"/>
            </c:manualLayout>
          </c:layout>
          <c:overlay val="0"/>
        </c:title>
        <c:numFmt formatCode="0.000" sourceLinked="1"/>
        <c:majorTickMark val="out"/>
        <c:minorTickMark val="none"/>
        <c:tickLblPos val="nextTo"/>
        <c:crossAx val="219516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096239055053027"/>
          <c:y val="0.91962715047445331"/>
          <c:w val="0.36220814152725639"/>
          <c:h val="7.555066840366440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Denní závislost spotřeb na teplotě v topné sezóně v roce 2019</a:t>
            </a:r>
          </a:p>
        </c:rich>
      </c:tx>
      <c:layout>
        <c:manualLayout>
          <c:xMode val="edge"/>
          <c:yMode val="edge"/>
          <c:x val="0.289160918859594"/>
          <c:y val="8.706089459508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9125872840231"/>
          <c:y val="0.14987222161716005"/>
          <c:w val="0.80790583989501308"/>
          <c:h val="0.61704896673118725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0">
              <a:solidFill>
                <a:schemeClr val="bg1"/>
              </a:solidFill>
            </a:ln>
            <a:effectLst/>
          </c:spPr>
          <c:invertIfNegative val="0"/>
          <c:xVal>
            <c:numRef>
              <c:f>'6.7'!$N$7:$N$372</c:f>
              <c:numCache>
                <c:formatCode>0.0</c:formatCode>
                <c:ptCount val="366"/>
                <c:pt idx="0">
                  <c:v>3.8</c:v>
                </c:pt>
                <c:pt idx="1">
                  <c:v>-1.2</c:v>
                </c:pt>
                <c:pt idx="2">
                  <c:v>-3.5</c:v>
                </c:pt>
                <c:pt idx="3">
                  <c:v>-2.2999999999999998</c:v>
                </c:pt>
                <c:pt idx="4">
                  <c:v>2.1</c:v>
                </c:pt>
                <c:pt idx="5">
                  <c:v>-0.9</c:v>
                </c:pt>
                <c:pt idx="6">
                  <c:v>-0.9</c:v>
                </c:pt>
                <c:pt idx="7">
                  <c:v>1.4</c:v>
                </c:pt>
                <c:pt idx="8">
                  <c:v>-0.3</c:v>
                </c:pt>
                <c:pt idx="9">
                  <c:v>-1.5</c:v>
                </c:pt>
                <c:pt idx="10">
                  <c:v>-3</c:v>
                </c:pt>
                <c:pt idx="11">
                  <c:v>1.4</c:v>
                </c:pt>
                <c:pt idx="12">
                  <c:v>2.9</c:v>
                </c:pt>
                <c:pt idx="13">
                  <c:v>-0.4</c:v>
                </c:pt>
                <c:pt idx="14">
                  <c:v>1.2</c:v>
                </c:pt>
                <c:pt idx="15">
                  <c:v>2.2000000000000002</c:v>
                </c:pt>
                <c:pt idx="16">
                  <c:v>3.9</c:v>
                </c:pt>
                <c:pt idx="17">
                  <c:v>-3</c:v>
                </c:pt>
                <c:pt idx="18">
                  <c:v>-5.6</c:v>
                </c:pt>
                <c:pt idx="19">
                  <c:v>-3.9</c:v>
                </c:pt>
                <c:pt idx="20">
                  <c:v>-6.5</c:v>
                </c:pt>
                <c:pt idx="21">
                  <c:v>-7.6</c:v>
                </c:pt>
                <c:pt idx="22">
                  <c:v>-6.9</c:v>
                </c:pt>
                <c:pt idx="23">
                  <c:v>-5.4</c:v>
                </c:pt>
                <c:pt idx="24">
                  <c:v>-5</c:v>
                </c:pt>
                <c:pt idx="25">
                  <c:v>-0.8</c:v>
                </c:pt>
                <c:pt idx="26">
                  <c:v>1.2</c:v>
                </c:pt>
                <c:pt idx="27">
                  <c:v>0.3</c:v>
                </c:pt>
                <c:pt idx="28">
                  <c:v>-2.2999999999999998</c:v>
                </c:pt>
                <c:pt idx="29">
                  <c:v>-4</c:v>
                </c:pt>
                <c:pt idx="30">
                  <c:v>-2.5</c:v>
                </c:pt>
                <c:pt idx="31">
                  <c:v>0.9</c:v>
                </c:pt>
                <c:pt idx="32">
                  <c:v>3.6</c:v>
                </c:pt>
                <c:pt idx="33">
                  <c:v>0.3</c:v>
                </c:pt>
                <c:pt idx="34">
                  <c:v>-2.7</c:v>
                </c:pt>
                <c:pt idx="35">
                  <c:v>-4.2</c:v>
                </c:pt>
                <c:pt idx="36">
                  <c:v>-3.2</c:v>
                </c:pt>
                <c:pt idx="37">
                  <c:v>-2.2999999999999998</c:v>
                </c:pt>
                <c:pt idx="38">
                  <c:v>1</c:v>
                </c:pt>
                <c:pt idx="39">
                  <c:v>3.3</c:v>
                </c:pt>
                <c:pt idx="40">
                  <c:v>3.3</c:v>
                </c:pt>
                <c:pt idx="41">
                  <c:v>2.5</c:v>
                </c:pt>
                <c:pt idx="42">
                  <c:v>0.4</c:v>
                </c:pt>
                <c:pt idx="43">
                  <c:v>2.8</c:v>
                </c:pt>
                <c:pt idx="44">
                  <c:v>3.1</c:v>
                </c:pt>
                <c:pt idx="45">
                  <c:v>2.4</c:v>
                </c:pt>
                <c:pt idx="46">
                  <c:v>2.5</c:v>
                </c:pt>
                <c:pt idx="47">
                  <c:v>2.5</c:v>
                </c:pt>
                <c:pt idx="48">
                  <c:v>2.7</c:v>
                </c:pt>
                <c:pt idx="49">
                  <c:v>4.2</c:v>
                </c:pt>
                <c:pt idx="50">
                  <c:v>3.2</c:v>
                </c:pt>
                <c:pt idx="51">
                  <c:v>4.8</c:v>
                </c:pt>
                <c:pt idx="52">
                  <c:v>0.7</c:v>
                </c:pt>
                <c:pt idx="53">
                  <c:v>-3.7</c:v>
                </c:pt>
                <c:pt idx="54">
                  <c:v>-0.5</c:v>
                </c:pt>
                <c:pt idx="55">
                  <c:v>4.4000000000000004</c:v>
                </c:pt>
                <c:pt idx="56">
                  <c:v>6.3</c:v>
                </c:pt>
                <c:pt idx="57">
                  <c:v>4.9000000000000004</c:v>
                </c:pt>
                <c:pt idx="58">
                  <c:v>8.1</c:v>
                </c:pt>
                <c:pt idx="59">
                  <c:v>6.2</c:v>
                </c:pt>
                <c:pt idx="60">
                  <c:v>3</c:v>
                </c:pt>
                <c:pt idx="61">
                  <c:v>7.6</c:v>
                </c:pt>
                <c:pt idx="62">
                  <c:v>8.6</c:v>
                </c:pt>
                <c:pt idx="63">
                  <c:v>4.0999999999999996</c:v>
                </c:pt>
                <c:pt idx="64">
                  <c:v>5.6</c:v>
                </c:pt>
                <c:pt idx="65">
                  <c:v>8.5</c:v>
                </c:pt>
                <c:pt idx="66">
                  <c:v>6.7</c:v>
                </c:pt>
                <c:pt idx="67">
                  <c:v>6.7</c:v>
                </c:pt>
                <c:pt idx="68">
                  <c:v>7</c:v>
                </c:pt>
                <c:pt idx="69">
                  <c:v>1.8</c:v>
                </c:pt>
                <c:pt idx="70">
                  <c:v>2.5</c:v>
                </c:pt>
                <c:pt idx="71">
                  <c:v>4.8</c:v>
                </c:pt>
                <c:pt idx="72">
                  <c:v>4</c:v>
                </c:pt>
                <c:pt idx="73">
                  <c:v>6.5</c:v>
                </c:pt>
                <c:pt idx="74">
                  <c:v>6</c:v>
                </c:pt>
                <c:pt idx="75">
                  <c:v>9</c:v>
                </c:pt>
                <c:pt idx="76">
                  <c:v>3.4</c:v>
                </c:pt>
                <c:pt idx="77">
                  <c:v>2.1</c:v>
                </c:pt>
                <c:pt idx="78">
                  <c:v>2.4</c:v>
                </c:pt>
                <c:pt idx="79">
                  <c:v>5.3</c:v>
                </c:pt>
                <c:pt idx="80">
                  <c:v>8.3000000000000007</c:v>
                </c:pt>
                <c:pt idx="81">
                  <c:v>10</c:v>
                </c:pt>
                <c:pt idx="82">
                  <c:v>7.6</c:v>
                </c:pt>
                <c:pt idx="83">
                  <c:v>3.6</c:v>
                </c:pt>
                <c:pt idx="84">
                  <c:v>4.4000000000000004</c:v>
                </c:pt>
                <c:pt idx="85">
                  <c:v>4.7</c:v>
                </c:pt>
                <c:pt idx="86">
                  <c:v>6.7</c:v>
                </c:pt>
                <c:pt idx="87">
                  <c:v>6.4</c:v>
                </c:pt>
                <c:pt idx="88">
                  <c:v>7.7</c:v>
                </c:pt>
                <c:pt idx="89">
                  <c:v>9.3000000000000007</c:v>
                </c:pt>
                <c:pt idx="90">
                  <c:v>6.4</c:v>
                </c:pt>
                <c:pt idx="91">
                  <c:v>9.1999999999999993</c:v>
                </c:pt>
                <c:pt idx="92">
                  <c:v>11.8</c:v>
                </c:pt>
                <c:pt idx="93">
                  <c:v>12.7</c:v>
                </c:pt>
                <c:pt idx="94">
                  <c:v>11.8</c:v>
                </c:pt>
                <c:pt idx="95">
                  <c:v>8.9</c:v>
                </c:pt>
                <c:pt idx="96">
                  <c:v>9.1</c:v>
                </c:pt>
                <c:pt idx="97">
                  <c:v>10.9</c:v>
                </c:pt>
                <c:pt idx="98">
                  <c:v>9.5</c:v>
                </c:pt>
                <c:pt idx="99">
                  <c:v>6.2</c:v>
                </c:pt>
                <c:pt idx="100">
                  <c:v>3.6</c:v>
                </c:pt>
                <c:pt idx="101">
                  <c:v>2.8</c:v>
                </c:pt>
                <c:pt idx="102">
                  <c:v>2.9</c:v>
                </c:pt>
                <c:pt idx="103">
                  <c:v>5.8</c:v>
                </c:pt>
                <c:pt idx="104">
                  <c:v>6.7</c:v>
                </c:pt>
                <c:pt idx="105">
                  <c:v>7.5</c:v>
                </c:pt>
                <c:pt idx="106">
                  <c:v>9</c:v>
                </c:pt>
                <c:pt idx="107">
                  <c:v>11.4</c:v>
                </c:pt>
                <c:pt idx="108">
                  <c:v>12.6</c:v>
                </c:pt>
                <c:pt idx="109">
                  <c:v>12.8</c:v>
                </c:pt>
                <c:pt idx="110">
                  <c:v>11.8</c:v>
                </c:pt>
                <c:pt idx="111">
                  <c:v>12</c:v>
                </c:pt>
                <c:pt idx="112">
                  <c:v>10.6</c:v>
                </c:pt>
                <c:pt idx="113">
                  <c:v>15.1</c:v>
                </c:pt>
                <c:pt idx="114">
                  <c:v>17.5</c:v>
                </c:pt>
                <c:pt idx="115">
                  <c:v>15.6</c:v>
                </c:pt>
                <c:pt idx="116">
                  <c:v>9.3000000000000007</c:v>
                </c:pt>
                <c:pt idx="117">
                  <c:v>8.3000000000000007</c:v>
                </c:pt>
                <c:pt idx="118">
                  <c:v>7.6</c:v>
                </c:pt>
                <c:pt idx="119">
                  <c:v>10.3</c:v>
                </c:pt>
                <c:pt idx="120">
                  <c:v>11.1</c:v>
                </c:pt>
                <c:pt idx="121">
                  <c:v>12.7</c:v>
                </c:pt>
                <c:pt idx="122">
                  <c:v>7.7</c:v>
                </c:pt>
                <c:pt idx="123">
                  <c:v>5.7</c:v>
                </c:pt>
                <c:pt idx="124">
                  <c:v>5</c:v>
                </c:pt>
                <c:pt idx="125">
                  <c:v>5.7</c:v>
                </c:pt>
                <c:pt idx="126">
                  <c:v>6.7</c:v>
                </c:pt>
                <c:pt idx="127">
                  <c:v>11.6</c:v>
                </c:pt>
                <c:pt idx="128">
                  <c:v>10.3</c:v>
                </c:pt>
                <c:pt idx="129">
                  <c:v>10.8</c:v>
                </c:pt>
                <c:pt idx="130">
                  <c:v>11.4</c:v>
                </c:pt>
                <c:pt idx="131">
                  <c:v>8.1</c:v>
                </c:pt>
                <c:pt idx="132">
                  <c:v>7.8</c:v>
                </c:pt>
                <c:pt idx="133">
                  <c:v>6.1</c:v>
                </c:pt>
                <c:pt idx="134">
                  <c:v>5.5</c:v>
                </c:pt>
                <c:pt idx="135">
                  <c:v>8.3000000000000007</c:v>
                </c:pt>
                <c:pt idx="136">
                  <c:v>11.3</c:v>
                </c:pt>
                <c:pt idx="137">
                  <c:v>13.8</c:v>
                </c:pt>
                <c:pt idx="138">
                  <c:v>15.8</c:v>
                </c:pt>
                <c:pt idx="139">
                  <c:v>13.3</c:v>
                </c:pt>
                <c:pt idx="140">
                  <c:v>14.2</c:v>
                </c:pt>
                <c:pt idx="141">
                  <c:v>11.9</c:v>
                </c:pt>
                <c:pt idx="142">
                  <c:v>11.1</c:v>
                </c:pt>
                <c:pt idx="143">
                  <c:v>13.8</c:v>
                </c:pt>
                <c:pt idx="144">
                  <c:v>14.8</c:v>
                </c:pt>
                <c:pt idx="145">
                  <c:v>15.9</c:v>
                </c:pt>
                <c:pt idx="146">
                  <c:v>16.899999999999999</c:v>
                </c:pt>
                <c:pt idx="147">
                  <c:v>12.8</c:v>
                </c:pt>
                <c:pt idx="148">
                  <c:v>10.8</c:v>
                </c:pt>
                <c:pt idx="149">
                  <c:v>12.2</c:v>
                </c:pt>
                <c:pt idx="150">
                  <c:v>15.8</c:v>
                </c:pt>
                <c:pt idx="151">
                  <c:v>18.5</c:v>
                </c:pt>
                <c:pt idx="152">
                  <c:v>19.899999999999999</c:v>
                </c:pt>
                <c:pt idx="153">
                  <c:v>21</c:v>
                </c:pt>
                <c:pt idx="154">
                  <c:v>21.2</c:v>
                </c:pt>
                <c:pt idx="155">
                  <c:v>21.4</c:v>
                </c:pt>
                <c:pt idx="156">
                  <c:v>18.7</c:v>
                </c:pt>
                <c:pt idx="157">
                  <c:v>18.399999999999999</c:v>
                </c:pt>
                <c:pt idx="158">
                  <c:v>16.100000000000001</c:v>
                </c:pt>
                <c:pt idx="159">
                  <c:v>19.399999999999999</c:v>
                </c:pt>
                <c:pt idx="160">
                  <c:v>22.6</c:v>
                </c:pt>
                <c:pt idx="161">
                  <c:v>24.4</c:v>
                </c:pt>
                <c:pt idx="162">
                  <c:v>23.6</c:v>
                </c:pt>
                <c:pt idx="163">
                  <c:v>20.7</c:v>
                </c:pt>
                <c:pt idx="164">
                  <c:v>23.5</c:v>
                </c:pt>
                <c:pt idx="165">
                  <c:v>23.5</c:v>
                </c:pt>
                <c:pt idx="166">
                  <c:v>18</c:v>
                </c:pt>
                <c:pt idx="167">
                  <c:v>19.3</c:v>
                </c:pt>
                <c:pt idx="168">
                  <c:v>20.8</c:v>
                </c:pt>
                <c:pt idx="169">
                  <c:v>21.2</c:v>
                </c:pt>
                <c:pt idx="170">
                  <c:v>20.2</c:v>
                </c:pt>
                <c:pt idx="171">
                  <c:v>19.600000000000001</c:v>
                </c:pt>
                <c:pt idx="172">
                  <c:v>19.3</c:v>
                </c:pt>
                <c:pt idx="173">
                  <c:v>19.399999999999999</c:v>
                </c:pt>
                <c:pt idx="174">
                  <c:v>21.1</c:v>
                </c:pt>
                <c:pt idx="175">
                  <c:v>24.2</c:v>
                </c:pt>
                <c:pt idx="176">
                  <c:v>26.8</c:v>
                </c:pt>
                <c:pt idx="177">
                  <c:v>22.5</c:v>
                </c:pt>
                <c:pt idx="178">
                  <c:v>18.100000000000001</c:v>
                </c:pt>
                <c:pt idx="179">
                  <c:v>20.6</c:v>
                </c:pt>
                <c:pt idx="180">
                  <c:v>25.5</c:v>
                </c:pt>
                <c:pt idx="181">
                  <c:v>23.5</c:v>
                </c:pt>
                <c:pt idx="182">
                  <c:v>19.2</c:v>
                </c:pt>
                <c:pt idx="183">
                  <c:v>16.7</c:v>
                </c:pt>
                <c:pt idx="184">
                  <c:v>17.399999999999999</c:v>
                </c:pt>
                <c:pt idx="185">
                  <c:v>18.3</c:v>
                </c:pt>
                <c:pt idx="186">
                  <c:v>22.4</c:v>
                </c:pt>
                <c:pt idx="187">
                  <c:v>16.2</c:v>
                </c:pt>
                <c:pt idx="188">
                  <c:v>14.6</c:v>
                </c:pt>
                <c:pt idx="189">
                  <c:v>14.1</c:v>
                </c:pt>
                <c:pt idx="190">
                  <c:v>15.1</c:v>
                </c:pt>
                <c:pt idx="191">
                  <c:v>17.100000000000001</c:v>
                </c:pt>
                <c:pt idx="192">
                  <c:v>15.5</c:v>
                </c:pt>
                <c:pt idx="193">
                  <c:v>15.3</c:v>
                </c:pt>
                <c:pt idx="194">
                  <c:v>15.5</c:v>
                </c:pt>
                <c:pt idx="195">
                  <c:v>16</c:v>
                </c:pt>
                <c:pt idx="196">
                  <c:v>15.7</c:v>
                </c:pt>
                <c:pt idx="197">
                  <c:v>17.2</c:v>
                </c:pt>
                <c:pt idx="198">
                  <c:v>18.8</c:v>
                </c:pt>
                <c:pt idx="199">
                  <c:v>18.899999999999999</c:v>
                </c:pt>
                <c:pt idx="200">
                  <c:v>22.6</c:v>
                </c:pt>
                <c:pt idx="201">
                  <c:v>19.3</c:v>
                </c:pt>
                <c:pt idx="202">
                  <c:v>21.1</c:v>
                </c:pt>
                <c:pt idx="203">
                  <c:v>22.8</c:v>
                </c:pt>
                <c:pt idx="204">
                  <c:v>23.7</c:v>
                </c:pt>
                <c:pt idx="205">
                  <c:v>24.9</c:v>
                </c:pt>
                <c:pt idx="206">
                  <c:v>24.8</c:v>
                </c:pt>
                <c:pt idx="207">
                  <c:v>20.2</c:v>
                </c:pt>
                <c:pt idx="208">
                  <c:v>21.3</c:v>
                </c:pt>
                <c:pt idx="209">
                  <c:v>22.2</c:v>
                </c:pt>
                <c:pt idx="210">
                  <c:v>21.9</c:v>
                </c:pt>
                <c:pt idx="211">
                  <c:v>19.5</c:v>
                </c:pt>
                <c:pt idx="212">
                  <c:v>19.2</c:v>
                </c:pt>
                <c:pt idx="213">
                  <c:v>18.899999999999999</c:v>
                </c:pt>
                <c:pt idx="214">
                  <c:v>16.2</c:v>
                </c:pt>
                <c:pt idx="215">
                  <c:v>17.2</c:v>
                </c:pt>
                <c:pt idx="216">
                  <c:v>19.3</c:v>
                </c:pt>
                <c:pt idx="217">
                  <c:v>20.2</c:v>
                </c:pt>
                <c:pt idx="218">
                  <c:v>19.8</c:v>
                </c:pt>
                <c:pt idx="219">
                  <c:v>18.899999999999999</c:v>
                </c:pt>
                <c:pt idx="220">
                  <c:v>21.6</c:v>
                </c:pt>
                <c:pt idx="221">
                  <c:v>19.100000000000001</c:v>
                </c:pt>
                <c:pt idx="222">
                  <c:v>20.6</c:v>
                </c:pt>
                <c:pt idx="223">
                  <c:v>17.600000000000001</c:v>
                </c:pt>
                <c:pt idx="224">
                  <c:v>17.100000000000001</c:v>
                </c:pt>
                <c:pt idx="225">
                  <c:v>14.8</c:v>
                </c:pt>
                <c:pt idx="226">
                  <c:v>16.7</c:v>
                </c:pt>
                <c:pt idx="227">
                  <c:v>15.5</c:v>
                </c:pt>
                <c:pt idx="228">
                  <c:v>17.7</c:v>
                </c:pt>
                <c:pt idx="229">
                  <c:v>22.8</c:v>
                </c:pt>
                <c:pt idx="230">
                  <c:v>19.600000000000001</c:v>
                </c:pt>
                <c:pt idx="231">
                  <c:v>19</c:v>
                </c:pt>
                <c:pt idx="232">
                  <c:v>14.8</c:v>
                </c:pt>
                <c:pt idx="233">
                  <c:v>16.600000000000001</c:v>
                </c:pt>
                <c:pt idx="234">
                  <c:v>18.5</c:v>
                </c:pt>
                <c:pt idx="235">
                  <c:v>21.2</c:v>
                </c:pt>
                <c:pt idx="236">
                  <c:v>21.3</c:v>
                </c:pt>
                <c:pt idx="237">
                  <c:v>21.4</c:v>
                </c:pt>
                <c:pt idx="238">
                  <c:v>21.7</c:v>
                </c:pt>
                <c:pt idx="239">
                  <c:v>22.1</c:v>
                </c:pt>
                <c:pt idx="240">
                  <c:v>21.7</c:v>
                </c:pt>
                <c:pt idx="241">
                  <c:v>21.2</c:v>
                </c:pt>
                <c:pt idx="242">
                  <c:v>22.4</c:v>
                </c:pt>
                <c:pt idx="243">
                  <c:v>21.3</c:v>
                </c:pt>
                <c:pt idx="244">
                  <c:v>14</c:v>
                </c:pt>
                <c:pt idx="245">
                  <c:v>13.8</c:v>
                </c:pt>
                <c:pt idx="246">
                  <c:v>16</c:v>
                </c:pt>
                <c:pt idx="247">
                  <c:v>16.5</c:v>
                </c:pt>
                <c:pt idx="248">
                  <c:v>14.2</c:v>
                </c:pt>
                <c:pt idx="249">
                  <c:v>12.4</c:v>
                </c:pt>
                <c:pt idx="250">
                  <c:v>13</c:v>
                </c:pt>
                <c:pt idx="251">
                  <c:v>12.2</c:v>
                </c:pt>
                <c:pt idx="252">
                  <c:v>12.6</c:v>
                </c:pt>
                <c:pt idx="253">
                  <c:v>14.2</c:v>
                </c:pt>
                <c:pt idx="254">
                  <c:v>15</c:v>
                </c:pt>
                <c:pt idx="255">
                  <c:v>16.600000000000001</c:v>
                </c:pt>
                <c:pt idx="256">
                  <c:v>12.9</c:v>
                </c:pt>
                <c:pt idx="257">
                  <c:v>15.2</c:v>
                </c:pt>
                <c:pt idx="258">
                  <c:v>15.5</c:v>
                </c:pt>
                <c:pt idx="259">
                  <c:v>12.6</c:v>
                </c:pt>
                <c:pt idx="260">
                  <c:v>8.9</c:v>
                </c:pt>
                <c:pt idx="261">
                  <c:v>7.6</c:v>
                </c:pt>
                <c:pt idx="262">
                  <c:v>7.7</c:v>
                </c:pt>
                <c:pt idx="263">
                  <c:v>10.7</c:v>
                </c:pt>
                <c:pt idx="264">
                  <c:v>12.2</c:v>
                </c:pt>
                <c:pt idx="265">
                  <c:v>13.2</c:v>
                </c:pt>
                <c:pt idx="266">
                  <c:v>13.8</c:v>
                </c:pt>
                <c:pt idx="267">
                  <c:v>13.3</c:v>
                </c:pt>
                <c:pt idx="268">
                  <c:v>13.1</c:v>
                </c:pt>
                <c:pt idx="269">
                  <c:v>14.7</c:v>
                </c:pt>
                <c:pt idx="270">
                  <c:v>13.3</c:v>
                </c:pt>
                <c:pt idx="271">
                  <c:v>15.6</c:v>
                </c:pt>
                <c:pt idx="272">
                  <c:v>13.7</c:v>
                </c:pt>
                <c:pt idx="273">
                  <c:v>14.3</c:v>
                </c:pt>
                <c:pt idx="274">
                  <c:v>10</c:v>
                </c:pt>
                <c:pt idx="275">
                  <c:v>7.4</c:v>
                </c:pt>
                <c:pt idx="276">
                  <c:v>8.3000000000000007</c:v>
                </c:pt>
                <c:pt idx="277">
                  <c:v>7.7</c:v>
                </c:pt>
                <c:pt idx="278">
                  <c:v>5.7</c:v>
                </c:pt>
                <c:pt idx="279">
                  <c:v>3.3</c:v>
                </c:pt>
                <c:pt idx="280">
                  <c:v>8.4</c:v>
                </c:pt>
                <c:pt idx="281">
                  <c:v>10.199999999999999</c:v>
                </c:pt>
                <c:pt idx="282">
                  <c:v>8.8000000000000007</c:v>
                </c:pt>
                <c:pt idx="283">
                  <c:v>10.3</c:v>
                </c:pt>
                <c:pt idx="284">
                  <c:v>12.4</c:v>
                </c:pt>
                <c:pt idx="285">
                  <c:v>13.8</c:v>
                </c:pt>
                <c:pt idx="286">
                  <c:v>13.7</c:v>
                </c:pt>
                <c:pt idx="287">
                  <c:v>13.8</c:v>
                </c:pt>
                <c:pt idx="288">
                  <c:v>10.8</c:v>
                </c:pt>
                <c:pt idx="289">
                  <c:v>10.3</c:v>
                </c:pt>
                <c:pt idx="290">
                  <c:v>11.7</c:v>
                </c:pt>
                <c:pt idx="291">
                  <c:v>11</c:v>
                </c:pt>
                <c:pt idx="292">
                  <c:v>11.9</c:v>
                </c:pt>
                <c:pt idx="293">
                  <c:v>12.5</c:v>
                </c:pt>
                <c:pt idx="294">
                  <c:v>12.2</c:v>
                </c:pt>
                <c:pt idx="295">
                  <c:v>13</c:v>
                </c:pt>
                <c:pt idx="296">
                  <c:v>12.7</c:v>
                </c:pt>
                <c:pt idx="297">
                  <c:v>10.7</c:v>
                </c:pt>
                <c:pt idx="298">
                  <c:v>10.9</c:v>
                </c:pt>
                <c:pt idx="299">
                  <c:v>11.6</c:v>
                </c:pt>
                <c:pt idx="300">
                  <c:v>4.8</c:v>
                </c:pt>
                <c:pt idx="301">
                  <c:v>4.0999999999999996</c:v>
                </c:pt>
                <c:pt idx="302">
                  <c:v>1.7</c:v>
                </c:pt>
                <c:pt idx="303">
                  <c:v>0.4</c:v>
                </c:pt>
                <c:pt idx="304">
                  <c:v>3.7</c:v>
                </c:pt>
                <c:pt idx="305">
                  <c:v>7.2</c:v>
                </c:pt>
                <c:pt idx="306">
                  <c:v>10.5</c:v>
                </c:pt>
                <c:pt idx="307">
                  <c:v>9.8000000000000007</c:v>
                </c:pt>
                <c:pt idx="308">
                  <c:v>7</c:v>
                </c:pt>
                <c:pt idx="309">
                  <c:v>6.7</c:v>
                </c:pt>
                <c:pt idx="310">
                  <c:v>6.4</c:v>
                </c:pt>
                <c:pt idx="311">
                  <c:v>7.6</c:v>
                </c:pt>
                <c:pt idx="312">
                  <c:v>5</c:v>
                </c:pt>
                <c:pt idx="313">
                  <c:v>1.8</c:v>
                </c:pt>
                <c:pt idx="314">
                  <c:v>2.6</c:v>
                </c:pt>
                <c:pt idx="315">
                  <c:v>3.7</c:v>
                </c:pt>
                <c:pt idx="316">
                  <c:v>2.1</c:v>
                </c:pt>
                <c:pt idx="317">
                  <c:v>2.6</c:v>
                </c:pt>
                <c:pt idx="318">
                  <c:v>7.9</c:v>
                </c:pt>
                <c:pt idx="319">
                  <c:v>7.9</c:v>
                </c:pt>
                <c:pt idx="320">
                  <c:v>11</c:v>
                </c:pt>
                <c:pt idx="321">
                  <c:v>6.1</c:v>
                </c:pt>
                <c:pt idx="322">
                  <c:v>5.7</c:v>
                </c:pt>
                <c:pt idx="323">
                  <c:v>6.6</c:v>
                </c:pt>
                <c:pt idx="324">
                  <c:v>7.6</c:v>
                </c:pt>
                <c:pt idx="325">
                  <c:v>7.6</c:v>
                </c:pt>
                <c:pt idx="326">
                  <c:v>6.5</c:v>
                </c:pt>
                <c:pt idx="327">
                  <c:v>5.6</c:v>
                </c:pt>
                <c:pt idx="328">
                  <c:v>4.9000000000000004</c:v>
                </c:pt>
                <c:pt idx="329">
                  <c:v>4.2</c:v>
                </c:pt>
                <c:pt idx="330">
                  <c:v>5</c:v>
                </c:pt>
                <c:pt idx="331">
                  <c:v>7</c:v>
                </c:pt>
                <c:pt idx="332">
                  <c:v>4.8</c:v>
                </c:pt>
                <c:pt idx="333">
                  <c:v>0</c:v>
                </c:pt>
                <c:pt idx="334">
                  <c:v>-0.6</c:v>
                </c:pt>
                <c:pt idx="335">
                  <c:v>0.8</c:v>
                </c:pt>
                <c:pt idx="336">
                  <c:v>-0.1</c:v>
                </c:pt>
                <c:pt idx="337">
                  <c:v>-1</c:v>
                </c:pt>
                <c:pt idx="338">
                  <c:v>-2.2000000000000002</c:v>
                </c:pt>
                <c:pt idx="339">
                  <c:v>-1.6</c:v>
                </c:pt>
                <c:pt idx="340">
                  <c:v>4</c:v>
                </c:pt>
                <c:pt idx="341">
                  <c:v>5.9</c:v>
                </c:pt>
                <c:pt idx="342">
                  <c:v>4.3</c:v>
                </c:pt>
                <c:pt idx="343">
                  <c:v>0.4</c:v>
                </c:pt>
                <c:pt idx="344">
                  <c:v>-2.5</c:v>
                </c:pt>
                <c:pt idx="345">
                  <c:v>-0.8</c:v>
                </c:pt>
                <c:pt idx="346">
                  <c:v>0.4</c:v>
                </c:pt>
                <c:pt idx="347">
                  <c:v>3.4</c:v>
                </c:pt>
                <c:pt idx="348">
                  <c:v>5.8</c:v>
                </c:pt>
                <c:pt idx="349">
                  <c:v>4.5</c:v>
                </c:pt>
                <c:pt idx="350">
                  <c:v>3.8</c:v>
                </c:pt>
                <c:pt idx="351">
                  <c:v>4.7</c:v>
                </c:pt>
                <c:pt idx="352">
                  <c:v>5.8</c:v>
                </c:pt>
                <c:pt idx="353">
                  <c:v>7.3</c:v>
                </c:pt>
                <c:pt idx="354">
                  <c:v>5.2</c:v>
                </c:pt>
                <c:pt idx="355">
                  <c:v>3</c:v>
                </c:pt>
                <c:pt idx="356">
                  <c:v>4.8</c:v>
                </c:pt>
                <c:pt idx="357">
                  <c:v>4</c:v>
                </c:pt>
                <c:pt idx="358">
                  <c:v>4.0999999999999996</c:v>
                </c:pt>
                <c:pt idx="359">
                  <c:v>2.4</c:v>
                </c:pt>
                <c:pt idx="360">
                  <c:v>1.1000000000000001</c:v>
                </c:pt>
                <c:pt idx="361">
                  <c:v>-1</c:v>
                </c:pt>
                <c:pt idx="362">
                  <c:v>-3</c:v>
                </c:pt>
                <c:pt idx="363">
                  <c:v>-0.3</c:v>
                </c:pt>
                <c:pt idx="364">
                  <c:v>1.3</c:v>
                </c:pt>
                <c:pt idx="365">
                  <c:v>-4.4000000000000004</c:v>
                </c:pt>
              </c:numCache>
            </c:numRef>
          </c:xVal>
          <c:yVal>
            <c:numRef>
              <c:f>'6.7'!$O$7:$O$372</c:f>
              <c:numCache>
                <c:formatCode>0.0000</c:formatCode>
                <c:ptCount val="366"/>
                <c:pt idx="0">
                  <c:v>30.142310814590914</c:v>
                </c:pt>
                <c:pt idx="1">
                  <c:v>39.725241731044697</c:v>
                </c:pt>
                <c:pt idx="2">
                  <c:v>43.675934260436236</c:v>
                </c:pt>
                <c:pt idx="3">
                  <c:v>41.062550877756969</c:v>
                </c:pt>
                <c:pt idx="4">
                  <c:v>34.336864588167217</c:v>
                </c:pt>
                <c:pt idx="5">
                  <c:v>38.904247516070704</c:v>
                </c:pt>
                <c:pt idx="6">
                  <c:v>42.42626861137137</c:v>
                </c:pt>
                <c:pt idx="7">
                  <c:v>40.573136840130751</c:v>
                </c:pt>
                <c:pt idx="8">
                  <c:v>41.75617127392745</c:v>
                </c:pt>
                <c:pt idx="9">
                  <c:v>43.209600422613391</c:v>
                </c:pt>
                <c:pt idx="10">
                  <c:v>41.919424146963422</c:v>
                </c:pt>
                <c:pt idx="11">
                  <c:v>34.627393980381342</c:v>
                </c:pt>
                <c:pt idx="12">
                  <c:v>34.015709617180114</c:v>
                </c:pt>
                <c:pt idx="13">
                  <c:v>40.911796550975893</c:v>
                </c:pt>
                <c:pt idx="14">
                  <c:v>39.953557161266971</c:v>
                </c:pt>
                <c:pt idx="15">
                  <c:v>38.703458332655181</c:v>
                </c:pt>
                <c:pt idx="16">
                  <c:v>36.045589029643608</c:v>
                </c:pt>
                <c:pt idx="17">
                  <c:v>41.734401837766598</c:v>
                </c:pt>
                <c:pt idx="18">
                  <c:v>40.088098159186181</c:v>
                </c:pt>
                <c:pt idx="19">
                  <c:v>42.79517787366958</c:v>
                </c:pt>
                <c:pt idx="20">
                  <c:v>48.497901572791811</c:v>
                </c:pt>
                <c:pt idx="21">
                  <c:v>50.53241225692102</c:v>
                </c:pt>
                <c:pt idx="22">
                  <c:v>50.803541216034226</c:v>
                </c:pt>
                <c:pt idx="23">
                  <c:v>50.264411210194623</c:v>
                </c:pt>
                <c:pt idx="24">
                  <c:v>46.826723513246279</c:v>
                </c:pt>
                <c:pt idx="25">
                  <c:v>39.487988475647761</c:v>
                </c:pt>
                <c:pt idx="26">
                  <c:v>36.261438823127342</c:v>
                </c:pt>
                <c:pt idx="27">
                  <c:v>42.411657471385922</c:v>
                </c:pt>
                <c:pt idx="28">
                  <c:v>43.679408358604974</c:v>
                </c:pt>
                <c:pt idx="29">
                  <c:v>44.626644385383372</c:v>
                </c:pt>
                <c:pt idx="30">
                  <c:v>43.819470523882089</c:v>
                </c:pt>
                <c:pt idx="31">
                  <c:v>40.668641186614401</c:v>
                </c:pt>
                <c:pt idx="32">
                  <c:v>33.95127564156941</c:v>
                </c:pt>
                <c:pt idx="33">
                  <c:v>35.576440598592868</c:v>
                </c:pt>
                <c:pt idx="34">
                  <c:v>42.621710175656069</c:v>
                </c:pt>
                <c:pt idx="35">
                  <c:v>43.259692358634751</c:v>
                </c:pt>
                <c:pt idx="36">
                  <c:v>44.215345653734452</c:v>
                </c:pt>
                <c:pt idx="37">
                  <c:v>43.352642422537677</c:v>
                </c:pt>
                <c:pt idx="38">
                  <c:v>38.640187123423921</c:v>
                </c:pt>
                <c:pt idx="39">
                  <c:v>32.903081949949602</c:v>
                </c:pt>
                <c:pt idx="40">
                  <c:v>32.771114623221415</c:v>
                </c:pt>
                <c:pt idx="41">
                  <c:v>38.804306761996493</c:v>
                </c:pt>
                <c:pt idx="42">
                  <c:v>40.061506943995731</c:v>
                </c:pt>
                <c:pt idx="43">
                  <c:v>39.444163479253106</c:v>
                </c:pt>
                <c:pt idx="44">
                  <c:v>37.097800714831862</c:v>
                </c:pt>
                <c:pt idx="45">
                  <c:v>33.885363062985952</c:v>
                </c:pt>
                <c:pt idx="46">
                  <c:v>29.487906866199712</c:v>
                </c:pt>
                <c:pt idx="47">
                  <c:v>29.999019621954588</c:v>
                </c:pt>
                <c:pt idx="48">
                  <c:v>32.859277050069757</c:v>
                </c:pt>
                <c:pt idx="49">
                  <c:v>32.138173626388081</c:v>
                </c:pt>
                <c:pt idx="50">
                  <c:v>34.523471975866819</c:v>
                </c:pt>
                <c:pt idx="51">
                  <c:v>33.492745363398186</c:v>
                </c:pt>
                <c:pt idx="52">
                  <c:v>36.015299525507736</c:v>
                </c:pt>
                <c:pt idx="53">
                  <c:v>34.927188061287076</c:v>
                </c:pt>
                <c:pt idx="54">
                  <c:v>35.122625922887259</c:v>
                </c:pt>
                <c:pt idx="55">
                  <c:v>36.235781016715237</c:v>
                </c:pt>
                <c:pt idx="56">
                  <c:v>33.862794730542667</c:v>
                </c:pt>
                <c:pt idx="57">
                  <c:v>30.568875851930304</c:v>
                </c:pt>
                <c:pt idx="58">
                  <c:v>26.956583467319398</c:v>
                </c:pt>
                <c:pt idx="59">
                  <c:v>30.161148828940316</c:v>
                </c:pt>
                <c:pt idx="60">
                  <c:v>27.797638151695988</c:v>
                </c:pt>
                <c:pt idx="61">
                  <c:v>26.041636569156605</c:v>
                </c:pt>
                <c:pt idx="62">
                  <c:v>26.622627478543375</c:v>
                </c:pt>
                <c:pt idx="63">
                  <c:v>29.881900047765452</c:v>
                </c:pt>
                <c:pt idx="64">
                  <c:v>27.955907618667133</c:v>
                </c:pt>
                <c:pt idx="65">
                  <c:v>25.846843447951052</c:v>
                </c:pt>
                <c:pt idx="66">
                  <c:v>26.303137549589081</c:v>
                </c:pt>
                <c:pt idx="67">
                  <c:v>25.086465748646273</c:v>
                </c:pt>
                <c:pt idx="68">
                  <c:v>26.509046166218667</c:v>
                </c:pt>
                <c:pt idx="69">
                  <c:v>32.174315235521028</c:v>
                </c:pt>
                <c:pt idx="70">
                  <c:v>31.698785706358738</c:v>
                </c:pt>
                <c:pt idx="71">
                  <c:v>30.592330501336242</c:v>
                </c:pt>
                <c:pt idx="72">
                  <c:v>31.112841352165809</c:v>
                </c:pt>
                <c:pt idx="73">
                  <c:v>28.899994937841811</c:v>
                </c:pt>
                <c:pt idx="74">
                  <c:v>26.98398048087833</c:v>
                </c:pt>
                <c:pt idx="75">
                  <c:v>22.700507630470092</c:v>
                </c:pt>
                <c:pt idx="76">
                  <c:v>29.745255705203547</c:v>
                </c:pt>
                <c:pt idx="77">
                  <c:v>32.766856527932632</c:v>
                </c:pt>
                <c:pt idx="78">
                  <c:v>31.731069200905196</c:v>
                </c:pt>
                <c:pt idx="79">
                  <c:v>29.998819987329874</c:v>
                </c:pt>
                <c:pt idx="80">
                  <c:v>25.402783088072212</c:v>
                </c:pt>
                <c:pt idx="81">
                  <c:v>18.940122837346085</c:v>
                </c:pt>
                <c:pt idx="82">
                  <c:v>21.387999630354159</c:v>
                </c:pt>
                <c:pt idx="83">
                  <c:v>26.882122638457368</c:v>
                </c:pt>
                <c:pt idx="84">
                  <c:v>28.74745527667358</c:v>
                </c:pt>
                <c:pt idx="85">
                  <c:v>29.876386962360762</c:v>
                </c:pt>
                <c:pt idx="86">
                  <c:v>29.497451404936264</c:v>
                </c:pt>
                <c:pt idx="87">
                  <c:v>24.311393714231198</c:v>
                </c:pt>
                <c:pt idx="88">
                  <c:v>18.969427771114084</c:v>
                </c:pt>
                <c:pt idx="89">
                  <c:v>19.672011349302807</c:v>
                </c:pt>
                <c:pt idx="90">
                  <c:v>23.607123816716737</c:v>
                </c:pt>
                <c:pt idx="91">
                  <c:v>22.477739167324099</c:v>
                </c:pt>
                <c:pt idx="92">
                  <c:v>23.243127018563332</c:v>
                </c:pt>
                <c:pt idx="93">
                  <c:v>21.669537796586184</c:v>
                </c:pt>
                <c:pt idx="94">
                  <c:v>20.106165627528323</c:v>
                </c:pt>
                <c:pt idx="95">
                  <c:v>17.26266866110582</c:v>
                </c:pt>
                <c:pt idx="96">
                  <c:v>17.460923508262418</c:v>
                </c:pt>
                <c:pt idx="97">
                  <c:v>20.607166958107161</c:v>
                </c:pt>
                <c:pt idx="98">
                  <c:v>21.671348000296668</c:v>
                </c:pt>
                <c:pt idx="99">
                  <c:v>24.628680651083751</c:v>
                </c:pt>
                <c:pt idx="100">
                  <c:v>28.322391218291475</c:v>
                </c:pt>
                <c:pt idx="101">
                  <c:v>29.694502442135132</c:v>
                </c:pt>
                <c:pt idx="102">
                  <c:v>25.244019557328681</c:v>
                </c:pt>
                <c:pt idx="103">
                  <c:v>24.605818542743211</c:v>
                </c:pt>
                <c:pt idx="104">
                  <c:v>25.008039156808877</c:v>
                </c:pt>
                <c:pt idx="105">
                  <c:v>25.028125224345619</c:v>
                </c:pt>
                <c:pt idx="106">
                  <c:v>24.164099932974334</c:v>
                </c:pt>
                <c:pt idx="107">
                  <c:v>19.180066451853527</c:v>
                </c:pt>
                <c:pt idx="108">
                  <c:v>14.627573682553093</c:v>
                </c:pt>
                <c:pt idx="109">
                  <c:v>13.26795429003128</c:v>
                </c:pt>
                <c:pt idx="110">
                  <c:v>12.5334889844877</c:v>
                </c:pt>
                <c:pt idx="111">
                  <c:v>13.74353479652166</c:v>
                </c:pt>
                <c:pt idx="112">
                  <c:v>17.643661131953987</c:v>
                </c:pt>
                <c:pt idx="113">
                  <c:v>16.620504071969851</c:v>
                </c:pt>
                <c:pt idx="114">
                  <c:v>15.313356504905768</c:v>
                </c:pt>
                <c:pt idx="115">
                  <c:v>15.006772949883244</c:v>
                </c:pt>
                <c:pt idx="116">
                  <c:v>13.351153295777406</c:v>
                </c:pt>
                <c:pt idx="117">
                  <c:v>15.493598809525214</c:v>
                </c:pt>
                <c:pt idx="118">
                  <c:v>20.888890660856656</c:v>
                </c:pt>
                <c:pt idx="119">
                  <c:v>18.65429450915353</c:v>
                </c:pt>
                <c:pt idx="120">
                  <c:v>16.732474065963235</c:v>
                </c:pt>
                <c:pt idx="121">
                  <c:v>15.871777493316703</c:v>
                </c:pt>
                <c:pt idx="122">
                  <c:v>19.036015084517363</c:v>
                </c:pt>
                <c:pt idx="123">
                  <c:v>18.635485781701195</c:v>
                </c:pt>
                <c:pt idx="124">
                  <c:v>21.654316387865041</c:v>
                </c:pt>
                <c:pt idx="125">
                  <c:v>24.449982120957145</c:v>
                </c:pt>
                <c:pt idx="126">
                  <c:v>22.736625424801389</c:v>
                </c:pt>
                <c:pt idx="127">
                  <c:v>18.344186577913973</c:v>
                </c:pt>
                <c:pt idx="128">
                  <c:v>19.627420869359714</c:v>
                </c:pt>
                <c:pt idx="129">
                  <c:v>17.744338297555807</c:v>
                </c:pt>
                <c:pt idx="130">
                  <c:v>15.409261216001052</c:v>
                </c:pt>
                <c:pt idx="131">
                  <c:v>18.598298159310485</c:v>
                </c:pt>
                <c:pt idx="132">
                  <c:v>21.478211907712147</c:v>
                </c:pt>
                <c:pt idx="133">
                  <c:v>23.677535559553419</c:v>
                </c:pt>
                <c:pt idx="134">
                  <c:v>25.53000466214004</c:v>
                </c:pt>
                <c:pt idx="135">
                  <c:v>23.20677729861082</c:v>
                </c:pt>
                <c:pt idx="136">
                  <c:v>18.258725151449894</c:v>
                </c:pt>
                <c:pt idx="137">
                  <c:v>13.68889673189425</c:v>
                </c:pt>
                <c:pt idx="138">
                  <c:v>12.484592093028265</c:v>
                </c:pt>
                <c:pt idx="139">
                  <c:v>15.564136512093349</c:v>
                </c:pt>
                <c:pt idx="140">
                  <c:v>14.560425980127851</c:v>
                </c:pt>
                <c:pt idx="141">
                  <c:v>17.004157793641127</c:v>
                </c:pt>
                <c:pt idx="142">
                  <c:v>20.171034310224556</c:v>
                </c:pt>
                <c:pt idx="143">
                  <c:v>17.578880164519212</c:v>
                </c:pt>
                <c:pt idx="144">
                  <c:v>14.139368013876213</c:v>
                </c:pt>
                <c:pt idx="145">
                  <c:v>11.165492145086306</c:v>
                </c:pt>
                <c:pt idx="146">
                  <c:v>15.845143485366687</c:v>
                </c:pt>
                <c:pt idx="147">
                  <c:v>16.560163098977501</c:v>
                </c:pt>
                <c:pt idx="148">
                  <c:v>17.545068583487438</c:v>
                </c:pt>
                <c:pt idx="149">
                  <c:v>15.164439251613857</c:v>
                </c:pt>
                <c:pt idx="150">
                  <c:v>14.890304281035871</c:v>
                </c:pt>
                <c:pt idx="151">
                  <c:v>10.365127029676778</c:v>
                </c:pt>
                <c:pt idx="152">
                  <c:v>9.796649193221171</c:v>
                </c:pt>
                <c:pt idx="153">
                  <c:v>14.219610789449099</c:v>
                </c:pt>
                <c:pt idx="154">
                  <c:v>13.762232595430737</c:v>
                </c:pt>
                <c:pt idx="155">
                  <c:v>13.509554524205686</c:v>
                </c:pt>
                <c:pt idx="156">
                  <c:v>14.518888121108263</c:v>
                </c:pt>
                <c:pt idx="157">
                  <c:v>12.960503124767662</c:v>
                </c:pt>
                <c:pt idx="158">
                  <c:v>9.4771218481863002</c:v>
                </c:pt>
                <c:pt idx="159">
                  <c:v>9.5504081211262584</c:v>
                </c:pt>
                <c:pt idx="160">
                  <c:v>11.870444154915786</c:v>
                </c:pt>
                <c:pt idx="161">
                  <c:v>14.381627375237187</c:v>
                </c:pt>
                <c:pt idx="162">
                  <c:v>14.119169821209614</c:v>
                </c:pt>
                <c:pt idx="163">
                  <c:v>13.944547163966599</c:v>
                </c:pt>
                <c:pt idx="164">
                  <c:v>13.001396688487526</c:v>
                </c:pt>
                <c:pt idx="165">
                  <c:v>8.8528513060858476</c:v>
                </c:pt>
                <c:pt idx="166">
                  <c:v>10.663882486017883</c:v>
                </c:pt>
                <c:pt idx="167">
                  <c:v>15.292150434469114</c:v>
                </c:pt>
                <c:pt idx="168">
                  <c:v>14.536005288299302</c:v>
                </c:pt>
                <c:pt idx="169">
                  <c:v>14.550296719054263</c:v>
                </c:pt>
                <c:pt idx="170">
                  <c:v>14.288229775751114</c:v>
                </c:pt>
                <c:pt idx="171">
                  <c:v>13.759291280919649</c:v>
                </c:pt>
                <c:pt idx="172">
                  <c:v>9.910614692331345</c:v>
                </c:pt>
                <c:pt idx="173">
                  <c:v>9.3411318786811535</c:v>
                </c:pt>
                <c:pt idx="174">
                  <c:v>13.898453272491853</c:v>
                </c:pt>
                <c:pt idx="175">
                  <c:v>14.111759478196861</c:v>
                </c:pt>
                <c:pt idx="176">
                  <c:v>13.699305065467975</c:v>
                </c:pt>
                <c:pt idx="177">
                  <c:v>14.271021420215767</c:v>
                </c:pt>
                <c:pt idx="178">
                  <c:v>13.839467382159894</c:v>
                </c:pt>
                <c:pt idx="179">
                  <c:v>10.930973359081905</c:v>
                </c:pt>
                <c:pt idx="180">
                  <c:v>10.177950317020709</c:v>
                </c:pt>
                <c:pt idx="181">
                  <c:v>13.310760224317139</c:v>
                </c:pt>
                <c:pt idx="182">
                  <c:v>13.837943421893822</c:v>
                </c:pt>
                <c:pt idx="183">
                  <c:v>14.076941152004014</c:v>
                </c:pt>
                <c:pt idx="184">
                  <c:v>13.474271829065277</c:v>
                </c:pt>
                <c:pt idx="185">
                  <c:v>11.546390290237476</c:v>
                </c:pt>
                <c:pt idx="186">
                  <c:v>8.2351310655607168</c:v>
                </c:pt>
                <c:pt idx="187">
                  <c:v>9.3557318202747428</c:v>
                </c:pt>
                <c:pt idx="188">
                  <c:v>14.593119949490877</c:v>
                </c:pt>
                <c:pt idx="189">
                  <c:v>14.783975361403472</c:v>
                </c:pt>
                <c:pt idx="190">
                  <c:v>14.768656684166894</c:v>
                </c:pt>
                <c:pt idx="191">
                  <c:v>14.585553573973213</c:v>
                </c:pt>
                <c:pt idx="192">
                  <c:v>14.010198509468108</c:v>
                </c:pt>
                <c:pt idx="193">
                  <c:v>11.633175581386514</c:v>
                </c:pt>
                <c:pt idx="194">
                  <c:v>11.254789543507252</c:v>
                </c:pt>
                <c:pt idx="195">
                  <c:v>14.305645944087727</c:v>
                </c:pt>
                <c:pt idx="196">
                  <c:v>14.766979944122893</c:v>
                </c:pt>
                <c:pt idx="197">
                  <c:v>14.437936332494759</c:v>
                </c:pt>
                <c:pt idx="198">
                  <c:v>14.183957058144319</c:v>
                </c:pt>
                <c:pt idx="199">
                  <c:v>13.348042536258538</c:v>
                </c:pt>
                <c:pt idx="200">
                  <c:v>11.101890718374364</c:v>
                </c:pt>
                <c:pt idx="201">
                  <c:v>10.162364098501953</c:v>
                </c:pt>
                <c:pt idx="202">
                  <c:v>12.967711926952081</c:v>
                </c:pt>
                <c:pt idx="203">
                  <c:v>12.829472147468474</c:v>
                </c:pt>
                <c:pt idx="204">
                  <c:v>12.611735719941793</c:v>
                </c:pt>
                <c:pt idx="205">
                  <c:v>12.448665139239141</c:v>
                </c:pt>
                <c:pt idx="206">
                  <c:v>11.761589380123027</c:v>
                </c:pt>
                <c:pt idx="207">
                  <c:v>10.300200915932001</c:v>
                </c:pt>
                <c:pt idx="208">
                  <c:v>10.521419606632763</c:v>
                </c:pt>
                <c:pt idx="209">
                  <c:v>11.943569102669748</c:v>
                </c:pt>
                <c:pt idx="210">
                  <c:v>12.371341795735797</c:v>
                </c:pt>
                <c:pt idx="211">
                  <c:v>12.508665805519639</c:v>
                </c:pt>
                <c:pt idx="212">
                  <c:v>12.405465122981029</c:v>
                </c:pt>
                <c:pt idx="213">
                  <c:v>11.822636470043623</c:v>
                </c:pt>
                <c:pt idx="214">
                  <c:v>10.801695283949707</c:v>
                </c:pt>
                <c:pt idx="215">
                  <c:v>10.855677655054773</c:v>
                </c:pt>
                <c:pt idx="216">
                  <c:v>12.332770868083486</c:v>
                </c:pt>
                <c:pt idx="217">
                  <c:v>12.423539847575647</c:v>
                </c:pt>
                <c:pt idx="218">
                  <c:v>12.41687668632302</c:v>
                </c:pt>
                <c:pt idx="219">
                  <c:v>12.71440300761858</c:v>
                </c:pt>
                <c:pt idx="220">
                  <c:v>11.600694911529288</c:v>
                </c:pt>
                <c:pt idx="221">
                  <c:v>9.9840072082132796</c:v>
                </c:pt>
                <c:pt idx="222">
                  <c:v>9.5955339042145589</c:v>
                </c:pt>
                <c:pt idx="223">
                  <c:v>13.144785404238764</c:v>
                </c:pt>
                <c:pt idx="224">
                  <c:v>13.357780476579535</c:v>
                </c:pt>
                <c:pt idx="225">
                  <c:v>13.324697079100307</c:v>
                </c:pt>
                <c:pt idx="226">
                  <c:v>13.333528423453874</c:v>
                </c:pt>
                <c:pt idx="227">
                  <c:v>13.267522363237093</c:v>
                </c:pt>
                <c:pt idx="228">
                  <c:v>10.696433378504466</c:v>
                </c:pt>
                <c:pt idx="229">
                  <c:v>10.126443933358631</c:v>
                </c:pt>
                <c:pt idx="230">
                  <c:v>13.788934713881394</c:v>
                </c:pt>
                <c:pt idx="231">
                  <c:v>14.250013264648784</c:v>
                </c:pt>
                <c:pt idx="232">
                  <c:v>14.17102887394557</c:v>
                </c:pt>
                <c:pt idx="233">
                  <c:v>14.014848645219166</c:v>
                </c:pt>
                <c:pt idx="234">
                  <c:v>13.426695023253938</c:v>
                </c:pt>
                <c:pt idx="235">
                  <c:v>11.637087830102347</c:v>
                </c:pt>
                <c:pt idx="236">
                  <c:v>11.830524714115549</c:v>
                </c:pt>
                <c:pt idx="237">
                  <c:v>13.548873641213552</c:v>
                </c:pt>
                <c:pt idx="238">
                  <c:v>13.298045093726929</c:v>
                </c:pt>
                <c:pt idx="239">
                  <c:v>13.360732369355018</c:v>
                </c:pt>
                <c:pt idx="240">
                  <c:v>13.238302891277691</c:v>
                </c:pt>
                <c:pt idx="241">
                  <c:v>12.465687394432232</c:v>
                </c:pt>
                <c:pt idx="242">
                  <c:v>8.1226773895180902</c:v>
                </c:pt>
                <c:pt idx="243">
                  <c:v>9.7575521054511221</c:v>
                </c:pt>
                <c:pt idx="244">
                  <c:v>13.76035294561461</c:v>
                </c:pt>
                <c:pt idx="245">
                  <c:v>14.545620753016379</c:v>
                </c:pt>
                <c:pt idx="246">
                  <c:v>14.508286552378891</c:v>
                </c:pt>
                <c:pt idx="247">
                  <c:v>14.559199252206952</c:v>
                </c:pt>
                <c:pt idx="248">
                  <c:v>14.178983177427481</c:v>
                </c:pt>
                <c:pt idx="249">
                  <c:v>13.21708065598213</c:v>
                </c:pt>
                <c:pt idx="250">
                  <c:v>13.855537326018643</c:v>
                </c:pt>
                <c:pt idx="251">
                  <c:v>16.005055148869488</c:v>
                </c:pt>
                <c:pt idx="252">
                  <c:v>16.233200379327197</c:v>
                </c:pt>
                <c:pt idx="253">
                  <c:v>15.834099177770854</c:v>
                </c:pt>
                <c:pt idx="254">
                  <c:v>15.832052524897719</c:v>
                </c:pt>
                <c:pt idx="255">
                  <c:v>14.638619886466328</c:v>
                </c:pt>
                <c:pt idx="256">
                  <c:v>12.648307298040484</c:v>
                </c:pt>
                <c:pt idx="257">
                  <c:v>11.940111326716744</c:v>
                </c:pt>
                <c:pt idx="258">
                  <c:v>15.684136247322577</c:v>
                </c:pt>
                <c:pt idx="259">
                  <c:v>16.496948857836539</c:v>
                </c:pt>
                <c:pt idx="260">
                  <c:v>18.4752428394155</c:v>
                </c:pt>
                <c:pt idx="261">
                  <c:v>20.273261149129159</c:v>
                </c:pt>
                <c:pt idx="262">
                  <c:v>19.904848224338558</c:v>
                </c:pt>
                <c:pt idx="263">
                  <c:v>16.208163253991238</c:v>
                </c:pt>
                <c:pt idx="264">
                  <c:v>15.192016113694978</c:v>
                </c:pt>
                <c:pt idx="265">
                  <c:v>18.619925260026683</c:v>
                </c:pt>
                <c:pt idx="266">
                  <c:v>18.630924941264315</c:v>
                </c:pt>
                <c:pt idx="267">
                  <c:v>18.73688471346</c:v>
                </c:pt>
                <c:pt idx="268">
                  <c:v>18.709242010358864</c:v>
                </c:pt>
                <c:pt idx="269">
                  <c:v>17.487051747664836</c:v>
                </c:pt>
                <c:pt idx="270">
                  <c:v>14.934886651026943</c:v>
                </c:pt>
                <c:pt idx="271">
                  <c:v>13.150795933671223</c:v>
                </c:pt>
                <c:pt idx="272">
                  <c:v>19.089329067870249</c:v>
                </c:pt>
                <c:pt idx="273">
                  <c:v>18.908551768346914</c:v>
                </c:pt>
                <c:pt idx="274">
                  <c:v>20.672687750573747</c:v>
                </c:pt>
                <c:pt idx="275">
                  <c:v>24.143541444370552</c:v>
                </c:pt>
                <c:pt idx="276">
                  <c:v>22.796802557771095</c:v>
                </c:pt>
                <c:pt idx="277">
                  <c:v>21.856883869113904</c:v>
                </c:pt>
                <c:pt idx="278">
                  <c:v>22.534718057212469</c:v>
                </c:pt>
                <c:pt idx="279">
                  <c:v>28.02722781993317</c:v>
                </c:pt>
                <c:pt idx="280">
                  <c:v>28.634940334804238</c:v>
                </c:pt>
                <c:pt idx="281">
                  <c:v>25.692839776020886</c:v>
                </c:pt>
                <c:pt idx="282">
                  <c:v>25.560337566644897</c:v>
                </c:pt>
                <c:pt idx="283">
                  <c:v>23.127045539514572</c:v>
                </c:pt>
                <c:pt idx="284">
                  <c:v>17.496469775247345</c:v>
                </c:pt>
                <c:pt idx="285">
                  <c:v>15.994432451402925</c:v>
                </c:pt>
                <c:pt idx="286">
                  <c:v>20.944289856605284</c:v>
                </c:pt>
                <c:pt idx="287">
                  <c:v>20.606826261646262</c:v>
                </c:pt>
                <c:pt idx="288">
                  <c:v>22.707142455074226</c:v>
                </c:pt>
                <c:pt idx="289">
                  <c:v>23.076470702138899</c:v>
                </c:pt>
                <c:pt idx="290">
                  <c:v>20.918771896893453</c:v>
                </c:pt>
                <c:pt idx="291">
                  <c:v>19.745425902100468</c:v>
                </c:pt>
                <c:pt idx="292">
                  <c:v>20.198740769010325</c:v>
                </c:pt>
                <c:pt idx="293">
                  <c:v>22.240927287481238</c:v>
                </c:pt>
                <c:pt idx="294">
                  <c:v>22.278788041837998</c:v>
                </c:pt>
                <c:pt idx="295">
                  <c:v>22.151813339130058</c:v>
                </c:pt>
                <c:pt idx="296">
                  <c:v>21.505885470445858</c:v>
                </c:pt>
                <c:pt idx="297">
                  <c:v>20.883369425409807</c:v>
                </c:pt>
                <c:pt idx="298">
                  <c:v>17.925671783201295</c:v>
                </c:pt>
                <c:pt idx="299">
                  <c:v>17.846479282697892</c:v>
                </c:pt>
                <c:pt idx="300">
                  <c:v>24.882892448423082</c:v>
                </c:pt>
                <c:pt idx="301">
                  <c:v>30.381275857733478</c:v>
                </c:pt>
                <c:pt idx="302">
                  <c:v>33.006946341153601</c:v>
                </c:pt>
                <c:pt idx="303">
                  <c:v>35.145539444972918</c:v>
                </c:pt>
                <c:pt idx="304">
                  <c:v>31.980705159741248</c:v>
                </c:pt>
                <c:pt idx="305">
                  <c:v>26.482323149323886</c:v>
                </c:pt>
                <c:pt idx="306">
                  <c:v>24.825855698252361</c:v>
                </c:pt>
                <c:pt idx="307">
                  <c:v>26.873164470444344</c:v>
                </c:pt>
                <c:pt idx="308">
                  <c:v>29.622622563585203</c:v>
                </c:pt>
                <c:pt idx="309">
                  <c:v>29.258768875084701</c:v>
                </c:pt>
                <c:pt idx="310">
                  <c:v>28.659279864751138</c:v>
                </c:pt>
                <c:pt idx="311">
                  <c:v>28.596813968617912</c:v>
                </c:pt>
                <c:pt idx="312">
                  <c:v>27.081795996950298</c:v>
                </c:pt>
                <c:pt idx="313">
                  <c:v>30.778248109097973</c:v>
                </c:pt>
                <c:pt idx="314">
                  <c:v>34.374271421970001</c:v>
                </c:pt>
                <c:pt idx="315">
                  <c:v>33.679429251648003</c:v>
                </c:pt>
                <c:pt idx="316">
                  <c:v>35.169845561428495</c:v>
                </c:pt>
                <c:pt idx="317">
                  <c:v>34.186021580766813</c:v>
                </c:pt>
                <c:pt idx="318">
                  <c:v>30.558205290760441</c:v>
                </c:pt>
                <c:pt idx="319">
                  <c:v>25.845817756454174</c:v>
                </c:pt>
                <c:pt idx="320">
                  <c:v>22.79323323539036</c:v>
                </c:pt>
                <c:pt idx="321">
                  <c:v>29.784813230637191</c:v>
                </c:pt>
                <c:pt idx="322">
                  <c:v>32.26728001017954</c:v>
                </c:pt>
                <c:pt idx="323">
                  <c:v>31.626389230607426</c:v>
                </c:pt>
                <c:pt idx="324">
                  <c:v>30.091279677988684</c:v>
                </c:pt>
                <c:pt idx="325">
                  <c:v>28.772524561041166</c:v>
                </c:pt>
                <c:pt idx="326">
                  <c:v>25.036570754101877</c:v>
                </c:pt>
                <c:pt idx="327">
                  <c:v>27.343582815487345</c:v>
                </c:pt>
                <c:pt idx="328">
                  <c:v>31.960475626949407</c:v>
                </c:pt>
                <c:pt idx="329">
                  <c:v>32.815033480261505</c:v>
                </c:pt>
                <c:pt idx="330">
                  <c:v>32.679058206856304</c:v>
                </c:pt>
                <c:pt idx="331">
                  <c:v>30.836139720535911</c:v>
                </c:pt>
                <c:pt idx="332">
                  <c:v>31.754656587065639</c:v>
                </c:pt>
                <c:pt idx="333">
                  <c:v>32.66414207786498</c:v>
                </c:pt>
                <c:pt idx="334">
                  <c:v>34.681131609643245</c:v>
                </c:pt>
                <c:pt idx="335">
                  <c:v>38.948770523272408</c:v>
                </c:pt>
                <c:pt idx="336">
                  <c:v>38.818206670173922</c:v>
                </c:pt>
                <c:pt idx="337">
                  <c:v>39.991132859478185</c:v>
                </c:pt>
                <c:pt idx="338">
                  <c:v>41.976115631711231</c:v>
                </c:pt>
                <c:pt idx="339">
                  <c:v>39.182907543843747</c:v>
                </c:pt>
                <c:pt idx="340">
                  <c:v>31.992185673032047</c:v>
                </c:pt>
                <c:pt idx="341">
                  <c:v>29.842096818776042</c:v>
                </c:pt>
                <c:pt idx="342">
                  <c:v>34.848984164863879</c:v>
                </c:pt>
                <c:pt idx="343">
                  <c:v>37.416502112582762</c:v>
                </c:pt>
                <c:pt idx="344">
                  <c:v>41.76193625495906</c:v>
                </c:pt>
                <c:pt idx="345">
                  <c:v>41.114632304250222</c:v>
                </c:pt>
                <c:pt idx="346">
                  <c:v>38.812234852184829</c:v>
                </c:pt>
                <c:pt idx="347">
                  <c:v>33.282733910010769</c:v>
                </c:pt>
                <c:pt idx="348">
                  <c:v>30.350452772970087</c:v>
                </c:pt>
                <c:pt idx="349">
                  <c:v>34.597594173242989</c:v>
                </c:pt>
                <c:pt idx="350">
                  <c:v>35.463846146108537</c:v>
                </c:pt>
                <c:pt idx="351">
                  <c:v>33.961368147580473</c:v>
                </c:pt>
                <c:pt idx="352">
                  <c:v>32.637816828436748</c:v>
                </c:pt>
                <c:pt idx="353">
                  <c:v>27.194125647203755</c:v>
                </c:pt>
                <c:pt idx="354">
                  <c:v>25.337207008982201</c:v>
                </c:pt>
                <c:pt idx="355">
                  <c:v>26.574450266902357</c:v>
                </c:pt>
                <c:pt idx="356">
                  <c:v>27.075169819380758</c:v>
                </c:pt>
                <c:pt idx="357">
                  <c:v>25.390865423642488</c:v>
                </c:pt>
                <c:pt idx="358">
                  <c:v>25.681764337020038</c:v>
                </c:pt>
                <c:pt idx="359">
                  <c:v>29.381547463338944</c:v>
                </c:pt>
                <c:pt idx="360">
                  <c:v>30.327982220232482</c:v>
                </c:pt>
                <c:pt idx="361">
                  <c:v>31.905775690509675</c:v>
                </c:pt>
                <c:pt idx="362">
                  <c:v>33.712361908619151</c:v>
                </c:pt>
                <c:pt idx="363">
                  <c:v>34.103730540313684</c:v>
                </c:pt>
                <c:pt idx="364">
                  <c:v>33.828091128839631</c:v>
                </c:pt>
                <c:pt idx="365">
                  <c:v>36.801391493990273</c:v>
                </c:pt>
              </c:numCache>
            </c:numRef>
          </c:yVal>
          <c:bubbleSize>
            <c:numLit>
              <c:formatCode>General</c:formatCode>
              <c:ptCount val="36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  <c:pt idx="49">
                <c:v>1</c:v>
              </c:pt>
              <c:pt idx="50">
                <c:v>1</c:v>
              </c:pt>
              <c:pt idx="51">
                <c:v>1</c:v>
              </c:pt>
              <c:pt idx="52">
                <c:v>1</c:v>
              </c:pt>
              <c:pt idx="53">
                <c:v>1</c:v>
              </c:pt>
              <c:pt idx="54">
                <c:v>1</c:v>
              </c:pt>
              <c:pt idx="55">
                <c:v>1</c:v>
              </c:pt>
              <c:pt idx="56">
                <c:v>1</c:v>
              </c:pt>
              <c:pt idx="57">
                <c:v>1</c:v>
              </c:pt>
              <c:pt idx="58">
                <c:v>1</c:v>
              </c:pt>
              <c:pt idx="59">
                <c:v>1</c:v>
              </c:pt>
              <c:pt idx="60">
                <c:v>1</c:v>
              </c:pt>
              <c:pt idx="61">
                <c:v>1</c:v>
              </c:pt>
              <c:pt idx="62">
                <c:v>1</c:v>
              </c:pt>
              <c:pt idx="63">
                <c:v>1</c:v>
              </c:pt>
              <c:pt idx="64">
                <c:v>1</c:v>
              </c:pt>
              <c:pt idx="65">
                <c:v>1</c:v>
              </c:pt>
              <c:pt idx="66">
                <c:v>1</c:v>
              </c:pt>
              <c:pt idx="67">
                <c:v>1</c:v>
              </c:pt>
              <c:pt idx="68">
                <c:v>1</c:v>
              </c:pt>
              <c:pt idx="69">
                <c:v>1</c:v>
              </c:pt>
              <c:pt idx="70">
                <c:v>1</c:v>
              </c:pt>
              <c:pt idx="71">
                <c:v>1</c:v>
              </c:pt>
              <c:pt idx="72">
                <c:v>1</c:v>
              </c:pt>
              <c:pt idx="73">
                <c:v>1</c:v>
              </c:pt>
              <c:pt idx="74">
                <c:v>1</c:v>
              </c:pt>
              <c:pt idx="75">
                <c:v>1</c:v>
              </c:pt>
              <c:pt idx="76">
                <c:v>1</c:v>
              </c:pt>
              <c:pt idx="77">
                <c:v>1</c:v>
              </c:pt>
              <c:pt idx="78">
                <c:v>1</c:v>
              </c:pt>
              <c:pt idx="79">
                <c:v>1</c:v>
              </c:pt>
              <c:pt idx="80">
                <c:v>1</c:v>
              </c:pt>
              <c:pt idx="81">
                <c:v>1</c:v>
              </c:pt>
              <c:pt idx="82">
                <c:v>1</c:v>
              </c:pt>
              <c:pt idx="83">
                <c:v>1</c:v>
              </c:pt>
              <c:pt idx="84">
                <c:v>1</c:v>
              </c:pt>
              <c:pt idx="85">
                <c:v>1</c:v>
              </c:pt>
              <c:pt idx="86">
                <c:v>1</c:v>
              </c:pt>
              <c:pt idx="87">
                <c:v>1</c:v>
              </c:pt>
              <c:pt idx="88">
                <c:v>1</c:v>
              </c:pt>
              <c:pt idx="89">
                <c:v>1</c:v>
              </c:pt>
              <c:pt idx="90">
                <c:v>1</c:v>
              </c:pt>
              <c:pt idx="91">
                <c:v>1</c:v>
              </c:pt>
              <c:pt idx="92">
                <c:v>1</c:v>
              </c:pt>
              <c:pt idx="93">
                <c:v>1</c:v>
              </c:pt>
              <c:pt idx="94">
                <c:v>1</c:v>
              </c:pt>
              <c:pt idx="95">
                <c:v>1</c:v>
              </c:pt>
              <c:pt idx="96">
                <c:v>1</c:v>
              </c:pt>
              <c:pt idx="97">
                <c:v>1</c:v>
              </c:pt>
              <c:pt idx="98">
                <c:v>1</c:v>
              </c:pt>
              <c:pt idx="99">
                <c:v>1</c:v>
              </c:pt>
              <c:pt idx="100">
                <c:v>1</c:v>
              </c:pt>
              <c:pt idx="101">
                <c:v>1</c:v>
              </c:pt>
              <c:pt idx="102">
                <c:v>1</c:v>
              </c:pt>
              <c:pt idx="103">
                <c:v>1</c:v>
              </c:pt>
              <c:pt idx="104">
                <c:v>1</c:v>
              </c:pt>
              <c:pt idx="105">
                <c:v>1</c:v>
              </c:pt>
              <c:pt idx="106">
                <c:v>1</c:v>
              </c:pt>
              <c:pt idx="107">
                <c:v>1</c:v>
              </c:pt>
              <c:pt idx="108">
                <c:v>1</c:v>
              </c:pt>
              <c:pt idx="109">
                <c:v>1</c:v>
              </c:pt>
              <c:pt idx="110">
                <c:v>1</c:v>
              </c:pt>
              <c:pt idx="111">
                <c:v>1</c:v>
              </c:pt>
              <c:pt idx="112">
                <c:v>1</c:v>
              </c:pt>
              <c:pt idx="113">
                <c:v>1</c:v>
              </c:pt>
              <c:pt idx="114">
                <c:v>1</c:v>
              </c:pt>
              <c:pt idx="115">
                <c:v>1</c:v>
              </c:pt>
              <c:pt idx="116">
                <c:v>1</c:v>
              </c:pt>
              <c:pt idx="117">
                <c:v>1</c:v>
              </c:pt>
              <c:pt idx="118">
                <c:v>1</c:v>
              </c:pt>
              <c:pt idx="119">
                <c:v>1</c:v>
              </c:pt>
              <c:pt idx="120">
                <c:v>1</c:v>
              </c:pt>
              <c:pt idx="121">
                <c:v>1</c:v>
              </c:pt>
              <c:pt idx="122">
                <c:v>1</c:v>
              </c:pt>
              <c:pt idx="123">
                <c:v>1</c:v>
              </c:pt>
              <c:pt idx="124">
                <c:v>1</c:v>
              </c:pt>
              <c:pt idx="125">
                <c:v>1</c:v>
              </c:pt>
              <c:pt idx="126">
                <c:v>1</c:v>
              </c:pt>
              <c:pt idx="127">
                <c:v>1</c:v>
              </c:pt>
              <c:pt idx="128">
                <c:v>1</c:v>
              </c:pt>
              <c:pt idx="129">
                <c:v>1</c:v>
              </c:pt>
              <c:pt idx="130">
                <c:v>1</c:v>
              </c:pt>
              <c:pt idx="131">
                <c:v>1</c:v>
              </c:pt>
              <c:pt idx="132">
                <c:v>1</c:v>
              </c:pt>
              <c:pt idx="133">
                <c:v>1</c:v>
              </c:pt>
              <c:pt idx="134">
                <c:v>1</c:v>
              </c:pt>
              <c:pt idx="135">
                <c:v>1</c:v>
              </c:pt>
              <c:pt idx="136">
                <c:v>1</c:v>
              </c:pt>
              <c:pt idx="137">
                <c:v>1</c:v>
              </c:pt>
              <c:pt idx="138">
                <c:v>1</c:v>
              </c:pt>
              <c:pt idx="139">
                <c:v>1</c:v>
              </c:pt>
              <c:pt idx="140">
                <c:v>1</c:v>
              </c:pt>
              <c:pt idx="141">
                <c:v>1</c:v>
              </c:pt>
              <c:pt idx="142">
                <c:v>1</c:v>
              </c:pt>
              <c:pt idx="143">
                <c:v>1</c:v>
              </c:pt>
              <c:pt idx="144">
                <c:v>1</c:v>
              </c:pt>
              <c:pt idx="145">
                <c:v>1</c:v>
              </c:pt>
              <c:pt idx="146">
                <c:v>1</c:v>
              </c:pt>
              <c:pt idx="147">
                <c:v>1</c:v>
              </c:pt>
              <c:pt idx="148">
                <c:v>1</c:v>
              </c:pt>
              <c:pt idx="149">
                <c:v>1</c:v>
              </c:pt>
              <c:pt idx="150">
                <c:v>1</c:v>
              </c:pt>
              <c:pt idx="151">
                <c:v>1</c:v>
              </c:pt>
              <c:pt idx="152">
                <c:v>1</c:v>
              </c:pt>
              <c:pt idx="153">
                <c:v>1</c:v>
              </c:pt>
              <c:pt idx="154">
                <c:v>1</c:v>
              </c:pt>
              <c:pt idx="155">
                <c:v>1</c:v>
              </c:pt>
              <c:pt idx="156">
                <c:v>1</c:v>
              </c:pt>
              <c:pt idx="157">
                <c:v>1</c:v>
              </c:pt>
              <c:pt idx="158">
                <c:v>1</c:v>
              </c:pt>
              <c:pt idx="159">
                <c:v>1</c:v>
              </c:pt>
              <c:pt idx="160">
                <c:v>1</c:v>
              </c:pt>
              <c:pt idx="161">
                <c:v>1</c:v>
              </c:pt>
              <c:pt idx="162">
                <c:v>1</c:v>
              </c:pt>
              <c:pt idx="163">
                <c:v>1</c:v>
              </c:pt>
              <c:pt idx="164">
                <c:v>1</c:v>
              </c:pt>
              <c:pt idx="165">
                <c:v>1</c:v>
              </c:pt>
              <c:pt idx="166">
                <c:v>1</c:v>
              </c:pt>
              <c:pt idx="167">
                <c:v>1</c:v>
              </c:pt>
              <c:pt idx="168">
                <c:v>1</c:v>
              </c:pt>
              <c:pt idx="169">
                <c:v>1</c:v>
              </c:pt>
              <c:pt idx="170">
                <c:v>1</c:v>
              </c:pt>
              <c:pt idx="171">
                <c:v>1</c:v>
              </c:pt>
              <c:pt idx="172">
                <c:v>1</c:v>
              </c:pt>
              <c:pt idx="173">
                <c:v>1</c:v>
              </c:pt>
              <c:pt idx="174">
                <c:v>1</c:v>
              </c:pt>
              <c:pt idx="175">
                <c:v>1</c:v>
              </c:pt>
              <c:pt idx="176">
                <c:v>1</c:v>
              </c:pt>
              <c:pt idx="177">
                <c:v>1</c:v>
              </c:pt>
              <c:pt idx="178">
                <c:v>1</c:v>
              </c:pt>
              <c:pt idx="179">
                <c:v>1</c:v>
              </c:pt>
              <c:pt idx="180">
                <c:v>1</c:v>
              </c:pt>
              <c:pt idx="181">
                <c:v>1</c:v>
              </c:pt>
              <c:pt idx="182">
                <c:v>1</c:v>
              </c:pt>
              <c:pt idx="183">
                <c:v>1</c:v>
              </c:pt>
              <c:pt idx="184">
                <c:v>1</c:v>
              </c:pt>
              <c:pt idx="185">
                <c:v>1</c:v>
              </c:pt>
              <c:pt idx="186">
                <c:v>1</c:v>
              </c:pt>
              <c:pt idx="187">
                <c:v>1</c:v>
              </c:pt>
              <c:pt idx="188">
                <c:v>1</c:v>
              </c:pt>
              <c:pt idx="189">
                <c:v>1</c:v>
              </c:pt>
              <c:pt idx="190">
                <c:v>1</c:v>
              </c:pt>
              <c:pt idx="191">
                <c:v>1</c:v>
              </c:pt>
              <c:pt idx="192">
                <c:v>1</c:v>
              </c:pt>
              <c:pt idx="193">
                <c:v>1</c:v>
              </c:pt>
              <c:pt idx="194">
                <c:v>1</c:v>
              </c:pt>
              <c:pt idx="195">
                <c:v>1</c:v>
              </c:pt>
              <c:pt idx="196">
                <c:v>1</c:v>
              </c:pt>
              <c:pt idx="197">
                <c:v>1</c:v>
              </c:pt>
              <c:pt idx="198">
                <c:v>1</c:v>
              </c:pt>
              <c:pt idx="199">
                <c:v>1</c:v>
              </c:pt>
              <c:pt idx="200">
                <c:v>1</c:v>
              </c:pt>
              <c:pt idx="201">
                <c:v>1</c:v>
              </c:pt>
              <c:pt idx="202">
                <c:v>1</c:v>
              </c:pt>
              <c:pt idx="203">
                <c:v>1</c:v>
              </c:pt>
              <c:pt idx="204">
                <c:v>1</c:v>
              </c:pt>
              <c:pt idx="205">
                <c:v>1</c:v>
              </c:pt>
              <c:pt idx="206">
                <c:v>1</c:v>
              </c:pt>
              <c:pt idx="207">
                <c:v>1</c:v>
              </c:pt>
              <c:pt idx="208">
                <c:v>1</c:v>
              </c:pt>
              <c:pt idx="209">
                <c:v>1</c:v>
              </c:pt>
              <c:pt idx="210">
                <c:v>1</c:v>
              </c:pt>
              <c:pt idx="211">
                <c:v>1</c:v>
              </c:pt>
              <c:pt idx="212">
                <c:v>1</c:v>
              </c:pt>
              <c:pt idx="213">
                <c:v>1</c:v>
              </c:pt>
              <c:pt idx="214">
                <c:v>1</c:v>
              </c:pt>
              <c:pt idx="215">
                <c:v>1</c:v>
              </c:pt>
              <c:pt idx="216">
                <c:v>1</c:v>
              </c:pt>
              <c:pt idx="217">
                <c:v>1</c:v>
              </c:pt>
              <c:pt idx="218">
                <c:v>1</c:v>
              </c:pt>
              <c:pt idx="219">
                <c:v>1</c:v>
              </c:pt>
              <c:pt idx="220">
                <c:v>1</c:v>
              </c:pt>
              <c:pt idx="221">
                <c:v>1</c:v>
              </c:pt>
              <c:pt idx="222">
                <c:v>1</c:v>
              </c:pt>
              <c:pt idx="223">
                <c:v>1</c:v>
              </c:pt>
              <c:pt idx="224">
                <c:v>1</c:v>
              </c:pt>
              <c:pt idx="225">
                <c:v>1</c:v>
              </c:pt>
              <c:pt idx="226">
                <c:v>1</c:v>
              </c:pt>
              <c:pt idx="227">
                <c:v>1</c:v>
              </c:pt>
              <c:pt idx="228">
                <c:v>1</c:v>
              </c:pt>
              <c:pt idx="229">
                <c:v>1</c:v>
              </c:pt>
              <c:pt idx="230">
                <c:v>1</c:v>
              </c:pt>
              <c:pt idx="231">
                <c:v>1</c:v>
              </c:pt>
              <c:pt idx="232">
                <c:v>1</c:v>
              </c:pt>
              <c:pt idx="233">
                <c:v>1</c:v>
              </c:pt>
              <c:pt idx="234">
                <c:v>1</c:v>
              </c:pt>
              <c:pt idx="235">
                <c:v>1</c:v>
              </c:pt>
              <c:pt idx="236">
                <c:v>1</c:v>
              </c:pt>
              <c:pt idx="237">
                <c:v>1</c:v>
              </c:pt>
              <c:pt idx="238">
                <c:v>1</c:v>
              </c:pt>
              <c:pt idx="239">
                <c:v>1</c:v>
              </c:pt>
              <c:pt idx="240">
                <c:v>1</c:v>
              </c:pt>
              <c:pt idx="241">
                <c:v>1</c:v>
              </c:pt>
              <c:pt idx="242">
                <c:v>1</c:v>
              </c:pt>
              <c:pt idx="243">
                <c:v>1</c:v>
              </c:pt>
              <c:pt idx="244">
                <c:v>1</c:v>
              </c:pt>
              <c:pt idx="245">
                <c:v>1</c:v>
              </c:pt>
              <c:pt idx="246">
                <c:v>1</c:v>
              </c:pt>
              <c:pt idx="247">
                <c:v>1</c:v>
              </c:pt>
              <c:pt idx="248">
                <c:v>1</c:v>
              </c:pt>
              <c:pt idx="249">
                <c:v>1</c:v>
              </c:pt>
              <c:pt idx="250">
                <c:v>1</c:v>
              </c:pt>
              <c:pt idx="251">
                <c:v>1</c:v>
              </c:pt>
              <c:pt idx="252">
                <c:v>1</c:v>
              </c:pt>
              <c:pt idx="253">
                <c:v>1</c:v>
              </c:pt>
              <c:pt idx="254">
                <c:v>1</c:v>
              </c:pt>
              <c:pt idx="255">
                <c:v>1</c:v>
              </c:pt>
              <c:pt idx="256">
                <c:v>1</c:v>
              </c:pt>
              <c:pt idx="257">
                <c:v>1</c:v>
              </c:pt>
              <c:pt idx="258">
                <c:v>1</c:v>
              </c:pt>
              <c:pt idx="259">
                <c:v>1</c:v>
              </c:pt>
              <c:pt idx="260">
                <c:v>1</c:v>
              </c:pt>
              <c:pt idx="261">
                <c:v>1</c:v>
              </c:pt>
              <c:pt idx="262">
                <c:v>1</c:v>
              </c:pt>
              <c:pt idx="263">
                <c:v>1</c:v>
              </c:pt>
              <c:pt idx="264">
                <c:v>1</c:v>
              </c:pt>
              <c:pt idx="265">
                <c:v>1</c:v>
              </c:pt>
              <c:pt idx="266">
                <c:v>1</c:v>
              </c:pt>
              <c:pt idx="267">
                <c:v>1</c:v>
              </c:pt>
              <c:pt idx="268">
                <c:v>1</c:v>
              </c:pt>
              <c:pt idx="269">
                <c:v>1</c:v>
              </c:pt>
              <c:pt idx="270">
                <c:v>1</c:v>
              </c:pt>
              <c:pt idx="271">
                <c:v>1</c:v>
              </c:pt>
              <c:pt idx="272">
                <c:v>1</c:v>
              </c:pt>
              <c:pt idx="273">
                <c:v>1</c:v>
              </c:pt>
              <c:pt idx="274">
                <c:v>1</c:v>
              </c:pt>
              <c:pt idx="275">
                <c:v>1</c:v>
              </c:pt>
              <c:pt idx="276">
                <c:v>1</c:v>
              </c:pt>
              <c:pt idx="277">
                <c:v>1</c:v>
              </c:pt>
              <c:pt idx="278">
                <c:v>1</c:v>
              </c:pt>
              <c:pt idx="279">
                <c:v>1</c:v>
              </c:pt>
              <c:pt idx="280">
                <c:v>1</c:v>
              </c:pt>
              <c:pt idx="281">
                <c:v>1</c:v>
              </c:pt>
              <c:pt idx="282">
                <c:v>1</c:v>
              </c:pt>
              <c:pt idx="283">
                <c:v>1</c:v>
              </c:pt>
              <c:pt idx="284">
                <c:v>1</c:v>
              </c:pt>
              <c:pt idx="285">
                <c:v>1</c:v>
              </c:pt>
              <c:pt idx="286">
                <c:v>1</c:v>
              </c:pt>
              <c:pt idx="287">
                <c:v>1</c:v>
              </c:pt>
              <c:pt idx="288">
                <c:v>1</c:v>
              </c:pt>
              <c:pt idx="289">
                <c:v>1</c:v>
              </c:pt>
              <c:pt idx="290">
                <c:v>1</c:v>
              </c:pt>
              <c:pt idx="291">
                <c:v>1</c:v>
              </c:pt>
              <c:pt idx="292">
                <c:v>1</c:v>
              </c:pt>
              <c:pt idx="293">
                <c:v>1</c:v>
              </c:pt>
              <c:pt idx="294">
                <c:v>1</c:v>
              </c:pt>
              <c:pt idx="295">
                <c:v>1</c:v>
              </c:pt>
              <c:pt idx="296">
                <c:v>1</c:v>
              </c:pt>
              <c:pt idx="297">
                <c:v>1</c:v>
              </c:pt>
              <c:pt idx="298">
                <c:v>1</c:v>
              </c:pt>
              <c:pt idx="299">
                <c:v>1</c:v>
              </c:pt>
              <c:pt idx="300">
                <c:v>1</c:v>
              </c:pt>
              <c:pt idx="301">
                <c:v>1</c:v>
              </c:pt>
              <c:pt idx="302">
                <c:v>1</c:v>
              </c:pt>
              <c:pt idx="303">
                <c:v>1</c:v>
              </c:pt>
              <c:pt idx="304">
                <c:v>1</c:v>
              </c:pt>
              <c:pt idx="305">
                <c:v>1</c:v>
              </c:pt>
              <c:pt idx="306">
                <c:v>1</c:v>
              </c:pt>
              <c:pt idx="307">
                <c:v>1</c:v>
              </c:pt>
              <c:pt idx="308">
                <c:v>1</c:v>
              </c:pt>
              <c:pt idx="309">
                <c:v>1</c:v>
              </c:pt>
              <c:pt idx="310">
                <c:v>1</c:v>
              </c:pt>
              <c:pt idx="311">
                <c:v>1</c:v>
              </c:pt>
              <c:pt idx="312">
                <c:v>1</c:v>
              </c:pt>
              <c:pt idx="313">
                <c:v>1</c:v>
              </c:pt>
              <c:pt idx="314">
                <c:v>1</c:v>
              </c:pt>
              <c:pt idx="315">
                <c:v>1</c:v>
              </c:pt>
              <c:pt idx="316">
                <c:v>1</c:v>
              </c:pt>
              <c:pt idx="317">
                <c:v>1</c:v>
              </c:pt>
              <c:pt idx="318">
                <c:v>1</c:v>
              </c:pt>
              <c:pt idx="319">
                <c:v>1</c:v>
              </c:pt>
              <c:pt idx="320">
                <c:v>1</c:v>
              </c:pt>
              <c:pt idx="321">
                <c:v>1</c:v>
              </c:pt>
              <c:pt idx="322">
                <c:v>1</c:v>
              </c:pt>
              <c:pt idx="323">
                <c:v>1</c:v>
              </c:pt>
              <c:pt idx="324">
                <c:v>1</c:v>
              </c:pt>
              <c:pt idx="325">
                <c:v>1</c:v>
              </c:pt>
              <c:pt idx="326">
                <c:v>1</c:v>
              </c:pt>
              <c:pt idx="327">
                <c:v>1</c:v>
              </c:pt>
              <c:pt idx="328">
                <c:v>1</c:v>
              </c:pt>
              <c:pt idx="329">
                <c:v>1</c:v>
              </c:pt>
              <c:pt idx="330">
                <c:v>1</c:v>
              </c:pt>
              <c:pt idx="331">
                <c:v>1</c:v>
              </c:pt>
              <c:pt idx="332">
                <c:v>1</c:v>
              </c:pt>
              <c:pt idx="333">
                <c:v>1</c:v>
              </c:pt>
              <c:pt idx="334">
                <c:v>1</c:v>
              </c:pt>
              <c:pt idx="335">
                <c:v>1</c:v>
              </c:pt>
              <c:pt idx="336">
                <c:v>1</c:v>
              </c:pt>
              <c:pt idx="337">
                <c:v>1</c:v>
              </c:pt>
              <c:pt idx="338">
                <c:v>1</c:v>
              </c:pt>
              <c:pt idx="339">
                <c:v>1</c:v>
              </c:pt>
              <c:pt idx="340">
                <c:v>1</c:v>
              </c:pt>
              <c:pt idx="341">
                <c:v>1</c:v>
              </c:pt>
              <c:pt idx="342">
                <c:v>1</c:v>
              </c:pt>
              <c:pt idx="343">
                <c:v>1</c:v>
              </c:pt>
              <c:pt idx="344">
                <c:v>1</c:v>
              </c:pt>
              <c:pt idx="345">
                <c:v>1</c:v>
              </c:pt>
              <c:pt idx="346">
                <c:v>1</c:v>
              </c:pt>
              <c:pt idx="347">
                <c:v>1</c:v>
              </c:pt>
              <c:pt idx="348">
                <c:v>1</c:v>
              </c:pt>
              <c:pt idx="349">
                <c:v>1</c:v>
              </c:pt>
              <c:pt idx="350">
                <c:v>1</c:v>
              </c:pt>
              <c:pt idx="351">
                <c:v>1</c:v>
              </c:pt>
              <c:pt idx="352">
                <c:v>1</c:v>
              </c:pt>
              <c:pt idx="353">
                <c:v>1</c:v>
              </c:pt>
              <c:pt idx="354">
                <c:v>1</c:v>
              </c:pt>
              <c:pt idx="355">
                <c:v>1</c:v>
              </c:pt>
              <c:pt idx="356">
                <c:v>1</c:v>
              </c:pt>
              <c:pt idx="357">
                <c:v>1</c:v>
              </c:pt>
              <c:pt idx="358">
                <c:v>1</c:v>
              </c:pt>
              <c:pt idx="359">
                <c:v>1</c:v>
              </c:pt>
              <c:pt idx="360">
                <c:v>1</c:v>
              </c:pt>
              <c:pt idx="361">
                <c:v>1</c:v>
              </c:pt>
              <c:pt idx="362">
                <c:v>1</c:v>
              </c:pt>
              <c:pt idx="363">
                <c:v>1</c:v>
              </c:pt>
              <c:pt idx="364">
                <c:v>1</c:v>
              </c:pt>
              <c:pt idx="365">
                <c:v>1</c:v>
              </c:pt>
            </c:numLit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7D-495B-9F5D-B84EB9467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2"/>
        <c:showNegBubbles val="0"/>
        <c:axId val="219593728"/>
        <c:axId val="221848704"/>
      </c:bubbleChart>
      <c:valAx>
        <c:axId val="219593728"/>
        <c:scaling>
          <c:orientation val="minMax"/>
          <c:max val="28"/>
          <c:min val="-11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denní průměrná teplota</a:t>
                </a:r>
              </a:p>
            </c:rich>
          </c:tx>
          <c:layout>
            <c:manualLayout>
              <c:xMode val="edge"/>
              <c:yMode val="edge"/>
              <c:x val="0.39964419291338582"/>
              <c:y val="0.8355276592812531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21848704"/>
        <c:crosses val="autoZero"/>
        <c:crossBetween val="midCat"/>
        <c:majorUnit val="3"/>
      </c:valAx>
      <c:valAx>
        <c:axId val="221848704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množství </a:t>
                </a:r>
                <a:r>
                  <a:rPr lang="en-US" b="0"/>
                  <a:t> plynu (</a:t>
                </a:r>
                <a:r>
                  <a:rPr lang="cs-CZ" b="0"/>
                  <a:t>mil</a:t>
                </a:r>
                <a:r>
                  <a:rPr lang="en-US" b="0"/>
                  <a:t>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  <a:endParaRPr lang="cs-CZ" b="0"/>
              </a:p>
            </c:rich>
          </c:tx>
          <c:layout>
            <c:manualLayout>
              <c:xMode val="edge"/>
              <c:yMode val="edge"/>
              <c:x val="3.8675032808398943E-2"/>
              <c:y val="0.339096085543006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19593728"/>
        <c:crossesAt val="-20"/>
        <c:crossBetween val="midCat"/>
        <c:majorUnit val="5"/>
      </c:valAx>
      <c:spPr>
        <a:ln>
          <a:noFill/>
        </a:ln>
      </c:spPr>
    </c:plotArea>
    <c:plotVisOnly val="1"/>
    <c:dispBlanksAs val="gap"/>
    <c:showDLblsOverMax val="0"/>
  </c:chart>
  <c:spPr>
    <a:ln w="25400">
      <a:solidFill>
        <a:schemeClr val="bg1"/>
      </a:solidFill>
    </a:ln>
  </c:spPr>
  <c:txPr>
    <a:bodyPr/>
    <a:lstStyle/>
    <a:p>
      <a:pPr>
        <a:defRPr sz="800">
          <a:latin typeface="+mn-lt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Podíly maximálních denních spotřeb plynu na největší denní spotřebě (rok 2012) za posledních deset let</a:t>
            </a:r>
          </a:p>
        </c:rich>
      </c:tx>
      <c:layout>
        <c:manualLayout>
          <c:xMode val="edge"/>
          <c:yMode val="edge"/>
          <c:x val="0.14011911030561305"/>
          <c:y val="3.92547864032333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16628458321591"/>
          <c:y val="0.12307689467811261"/>
          <c:w val="0.8247444504627307"/>
          <c:h val="0.7037431364024282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'6.7'!$D$21</c:f>
              <c:strCache>
                <c:ptCount val="1"/>
                <c:pt idx="0">
                  <c:v>Maximální spotřeba plynu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AD-433C-A659-406B2F30B4B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AD-433C-A659-406B2F30B4B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AD-433C-A659-406B2F30B4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'6.7'!$C$22:$C$31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'6.7'!$D$22:$D$31</c:f>
              <c:numCache>
                <c:formatCode>0.0</c:formatCode>
                <c:ptCount val="10"/>
                <c:pt idx="0">
                  <c:v>57.3</c:v>
                </c:pt>
                <c:pt idx="1">
                  <c:v>52.8</c:v>
                </c:pt>
                <c:pt idx="2">
                  <c:v>61.6</c:v>
                </c:pt>
                <c:pt idx="3">
                  <c:v>47.333075975303558</c:v>
                </c:pt>
                <c:pt idx="4">
                  <c:v>44.959295144984566</c:v>
                </c:pt>
                <c:pt idx="5">
                  <c:v>42.621557004484409</c:v>
                </c:pt>
                <c:pt idx="6">
                  <c:v>49.288893022251862</c:v>
                </c:pt>
                <c:pt idx="7">
                  <c:v>54.886108595098101</c:v>
                </c:pt>
                <c:pt idx="8">
                  <c:v>55.898593761343584</c:v>
                </c:pt>
                <c:pt idx="9">
                  <c:v>50.80354749922563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AD-433C-A659-406B2F30B4B2}"/>
            </c:ext>
          </c:extLst>
        </c:ser>
        <c:ser>
          <c:idx val="1"/>
          <c:order val="1"/>
          <c:tx>
            <c:strRef>
              <c:f>'6.7'!$E$21</c:f>
              <c:strCache>
                <c:ptCount val="1"/>
              </c:strCache>
            </c:strRef>
          </c:tx>
          <c:spPr>
            <a:noFill/>
          </c:spPr>
          <c:invertIfNegative val="0"/>
          <c:cat>
            <c:numRef>
              <c:f>'6.7'!$C$22:$C$31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'6.7'!$E$22:$E$31</c:f>
              <c:numCache>
                <c:formatCode>0.0</c:formatCode>
                <c:ptCount val="10"/>
                <c:pt idx="0">
                  <c:v>4.3000000000000043</c:v>
                </c:pt>
                <c:pt idx="1">
                  <c:v>8.8000000000000043</c:v>
                </c:pt>
                <c:pt idx="2">
                  <c:v>0</c:v>
                </c:pt>
                <c:pt idx="3">
                  <c:v>14.266924024696443</c:v>
                </c:pt>
                <c:pt idx="4">
                  <c:v>16.640704855015436</c:v>
                </c:pt>
                <c:pt idx="5">
                  <c:v>18.978442995515593</c:v>
                </c:pt>
                <c:pt idx="6">
                  <c:v>12.311106977748139</c:v>
                </c:pt>
                <c:pt idx="7">
                  <c:v>6.7138914049019007</c:v>
                </c:pt>
                <c:pt idx="8">
                  <c:v>5.7014062386564177</c:v>
                </c:pt>
                <c:pt idx="9">
                  <c:v>10.796452500774372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AAD-433C-A659-406B2F30B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1904256"/>
        <c:axId val="221512832"/>
      </c:barChart>
      <c:catAx>
        <c:axId val="221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1512832"/>
        <c:crosses val="autoZero"/>
        <c:auto val="1"/>
        <c:lblAlgn val="ctr"/>
        <c:lblOffset val="100"/>
        <c:noMultiLvlLbl val="0"/>
      </c:catAx>
      <c:valAx>
        <c:axId val="221512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0.94726801451529286"/>
              <c:y val="0.4260219313076663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2219042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33462386969E-2"/>
          <c:y val="2.3186185094520449E-2"/>
          <c:w val="0.90669938517959225"/>
          <c:h val="0.70089655989573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'7.1'!$B$7</c:f>
              <c:strCache>
                <c:ptCount val="1"/>
                <c:pt idx="0">
                  <c:v>PP Distribuce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'7.1'!$A$8:$A$31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'7.1'!$B$8:$B$31</c:f>
              <c:numCache>
                <c:formatCode>#,##0.0</c:formatCode>
                <c:ptCount val="24"/>
                <c:pt idx="0">
                  <c:v>295.16957102309772</c:v>
                </c:pt>
                <c:pt idx="1">
                  <c:v>303.65757102309772</c:v>
                </c:pt>
                <c:pt idx="2">
                  <c:v>301.00857102309772</c:v>
                </c:pt>
                <c:pt idx="3">
                  <c:v>287.97657102309768</c:v>
                </c:pt>
                <c:pt idx="4">
                  <c:v>272.6175710230977</c:v>
                </c:pt>
                <c:pt idx="5">
                  <c:v>259.39757102309767</c:v>
                </c:pt>
                <c:pt idx="6">
                  <c:v>252.42157102309767</c:v>
                </c:pt>
                <c:pt idx="7">
                  <c:v>248.42057102309766</c:v>
                </c:pt>
                <c:pt idx="8">
                  <c:v>250.08457102309768</c:v>
                </c:pt>
                <c:pt idx="9">
                  <c:v>266.34657102309768</c:v>
                </c:pt>
                <c:pt idx="10">
                  <c:v>271.68857102309772</c:v>
                </c:pt>
                <c:pt idx="11">
                  <c:v>280.50957102309769</c:v>
                </c:pt>
                <c:pt idx="12">
                  <c:v>282.82957102309769</c:v>
                </c:pt>
                <c:pt idx="13">
                  <c:v>281.52557102309771</c:v>
                </c:pt>
                <c:pt idx="14">
                  <c:v>278.96957102309767</c:v>
                </c:pt>
                <c:pt idx="15">
                  <c:v>264.5045710230977</c:v>
                </c:pt>
                <c:pt idx="16">
                  <c:v>232.69357102309766</c:v>
                </c:pt>
                <c:pt idx="17">
                  <c:v>209.56257102309766</c:v>
                </c:pt>
                <c:pt idx="18">
                  <c:v>200.71057102309766</c:v>
                </c:pt>
                <c:pt idx="19">
                  <c:v>200.12257102309766</c:v>
                </c:pt>
                <c:pt idx="20">
                  <c:v>201.78157102309765</c:v>
                </c:pt>
                <c:pt idx="21">
                  <c:v>206.31957102309767</c:v>
                </c:pt>
                <c:pt idx="22">
                  <c:v>219.88757102309768</c:v>
                </c:pt>
                <c:pt idx="23">
                  <c:v>248.82557102309767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D7-4F7F-9225-1F3EAF4A3E95}"/>
            </c:ext>
          </c:extLst>
        </c:ser>
        <c:ser>
          <c:idx val="1"/>
          <c:order val="1"/>
          <c:tx>
            <c:strRef>
              <c:f>'7.1'!$C$7</c:f>
              <c:strCache>
                <c:ptCount val="1"/>
                <c:pt idx="0">
                  <c:v>GasNet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'7.1'!$A$8:$A$31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'7.1'!$C$8:$C$31</c:f>
              <c:numCache>
                <c:formatCode>#,##0.0</c:formatCode>
                <c:ptCount val="24"/>
                <c:pt idx="0">
                  <c:v>1803.1004054953235</c:v>
                </c:pt>
                <c:pt idx="1">
                  <c:v>1859.0394054953233</c:v>
                </c:pt>
                <c:pt idx="2">
                  <c:v>1876.3314054953232</c:v>
                </c:pt>
                <c:pt idx="3">
                  <c:v>1894.6524054953236</c:v>
                </c:pt>
                <c:pt idx="4">
                  <c:v>1862.7784054953233</c:v>
                </c:pt>
                <c:pt idx="5">
                  <c:v>1804.7534054953232</c:v>
                </c:pt>
                <c:pt idx="6">
                  <c:v>1766.0894054953235</c:v>
                </c:pt>
                <c:pt idx="7">
                  <c:v>1734.1054054953231</c:v>
                </c:pt>
                <c:pt idx="8">
                  <c:v>1704.3464054953236</c:v>
                </c:pt>
                <c:pt idx="9">
                  <c:v>1717.5114054953235</c:v>
                </c:pt>
                <c:pt idx="10">
                  <c:v>1740.7914054953235</c:v>
                </c:pt>
                <c:pt idx="11">
                  <c:v>1751.4274054953235</c:v>
                </c:pt>
                <c:pt idx="12">
                  <c:v>1743.2184054953236</c:v>
                </c:pt>
                <c:pt idx="13">
                  <c:v>1737.3624054953234</c:v>
                </c:pt>
                <c:pt idx="14">
                  <c:v>1707.0344054953234</c:v>
                </c:pt>
                <c:pt idx="15">
                  <c:v>1604.1694054953234</c:v>
                </c:pt>
                <c:pt idx="16">
                  <c:v>1434.0904054953235</c:v>
                </c:pt>
                <c:pt idx="17">
                  <c:v>1318.6134054953234</c:v>
                </c:pt>
                <c:pt idx="18">
                  <c:v>1238.4174054953232</c:v>
                </c:pt>
                <c:pt idx="19">
                  <c:v>1247.2904054953233</c:v>
                </c:pt>
                <c:pt idx="20">
                  <c:v>1281.7224054953235</c:v>
                </c:pt>
                <c:pt idx="21">
                  <c:v>1342.0134054953232</c:v>
                </c:pt>
                <c:pt idx="22">
                  <c:v>1438.7314054953233</c:v>
                </c:pt>
                <c:pt idx="23">
                  <c:v>1637.8874054953235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D7-4F7F-9225-1F3EAF4A3E95}"/>
            </c:ext>
          </c:extLst>
        </c:ser>
        <c:ser>
          <c:idx val="2"/>
          <c:order val="2"/>
          <c:tx>
            <c:strRef>
              <c:f>'7.1'!$D$7</c:f>
              <c:strCache>
                <c:ptCount val="1"/>
                <c:pt idx="0">
                  <c:v>E.ON Distribuce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'7.1'!$A$8:$A$31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'7.1'!$D$8:$D$31</c:f>
              <c:numCache>
                <c:formatCode>#,##0.0</c:formatCode>
                <c:ptCount val="24"/>
                <c:pt idx="0">
                  <c:v>99.025937052897419</c:v>
                </c:pt>
                <c:pt idx="1">
                  <c:v>103.38893705289742</c:v>
                </c:pt>
                <c:pt idx="2">
                  <c:v>100.72793705289742</c:v>
                </c:pt>
                <c:pt idx="3">
                  <c:v>95.608937052897417</c:v>
                </c:pt>
                <c:pt idx="4">
                  <c:v>91.68093705289742</c:v>
                </c:pt>
                <c:pt idx="5">
                  <c:v>87.914937052897415</c:v>
                </c:pt>
                <c:pt idx="6">
                  <c:v>87.165937052897419</c:v>
                </c:pt>
                <c:pt idx="7">
                  <c:v>88.757937052897418</c:v>
                </c:pt>
                <c:pt idx="8">
                  <c:v>88.269937052897419</c:v>
                </c:pt>
                <c:pt idx="9">
                  <c:v>86.786937052897414</c:v>
                </c:pt>
                <c:pt idx="10">
                  <c:v>87.722937052897421</c:v>
                </c:pt>
                <c:pt idx="11">
                  <c:v>87.850937052897422</c:v>
                </c:pt>
                <c:pt idx="12">
                  <c:v>86.786937052897414</c:v>
                </c:pt>
                <c:pt idx="13">
                  <c:v>86.41993705289741</c:v>
                </c:pt>
                <c:pt idx="14">
                  <c:v>82.92193705289742</c:v>
                </c:pt>
                <c:pt idx="15">
                  <c:v>75.063937052897415</c:v>
                </c:pt>
                <c:pt idx="16">
                  <c:v>66.219937052897421</c:v>
                </c:pt>
                <c:pt idx="17">
                  <c:v>57.068937052897418</c:v>
                </c:pt>
                <c:pt idx="18">
                  <c:v>54.661937052897414</c:v>
                </c:pt>
                <c:pt idx="19">
                  <c:v>55.826937052897414</c:v>
                </c:pt>
                <c:pt idx="20">
                  <c:v>56.065937052897418</c:v>
                </c:pt>
                <c:pt idx="21">
                  <c:v>59.874937052897415</c:v>
                </c:pt>
                <c:pt idx="22">
                  <c:v>68.68193705289741</c:v>
                </c:pt>
                <c:pt idx="23">
                  <c:v>84.022937052897419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D7-4F7F-9225-1F3EAF4A3E95}"/>
            </c:ext>
          </c:extLst>
        </c:ser>
        <c:ser>
          <c:idx val="3"/>
          <c:order val="3"/>
          <c:tx>
            <c:strRef>
              <c:f>'7.1'!$E$7</c:f>
              <c:strCache>
                <c:ptCount val="1"/>
                <c:pt idx="0">
                  <c:v>Ostatní 
společnosti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'7.1'!$A$8:$A$31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'7.1'!$E$8:$E$31</c:f>
              <c:numCache>
                <c:formatCode>#,##0.0</c:formatCode>
                <c:ptCount val="24"/>
                <c:pt idx="0">
                  <c:v>148.6303870967742</c:v>
                </c:pt>
                <c:pt idx="1">
                  <c:v>146.53738709677418</c:v>
                </c:pt>
                <c:pt idx="2">
                  <c:v>148.19838709677418</c:v>
                </c:pt>
                <c:pt idx="3">
                  <c:v>147.22938709677419</c:v>
                </c:pt>
                <c:pt idx="4">
                  <c:v>149.8913870967742</c:v>
                </c:pt>
                <c:pt idx="5">
                  <c:v>145.6123870967742</c:v>
                </c:pt>
                <c:pt idx="6">
                  <c:v>144.10238709677415</c:v>
                </c:pt>
                <c:pt idx="7">
                  <c:v>144.25538709677417</c:v>
                </c:pt>
                <c:pt idx="8">
                  <c:v>144.09138709677421</c:v>
                </c:pt>
                <c:pt idx="9">
                  <c:v>145.00938709677416</c:v>
                </c:pt>
                <c:pt idx="10">
                  <c:v>144.72938709677419</c:v>
                </c:pt>
                <c:pt idx="11">
                  <c:v>145.49038709677424</c:v>
                </c:pt>
                <c:pt idx="12">
                  <c:v>144.31038709677418</c:v>
                </c:pt>
                <c:pt idx="13">
                  <c:v>143.10938709677419</c:v>
                </c:pt>
                <c:pt idx="14">
                  <c:v>143.75538709677423</c:v>
                </c:pt>
                <c:pt idx="15">
                  <c:v>143.47938709677419</c:v>
                </c:pt>
                <c:pt idx="16">
                  <c:v>147.41038709677417</c:v>
                </c:pt>
                <c:pt idx="17">
                  <c:v>147.93338709677423</c:v>
                </c:pt>
                <c:pt idx="18">
                  <c:v>147.11338709677423</c:v>
                </c:pt>
                <c:pt idx="19">
                  <c:v>147.55738709677419</c:v>
                </c:pt>
                <c:pt idx="20">
                  <c:v>147.30638709677422</c:v>
                </c:pt>
                <c:pt idx="21">
                  <c:v>147.02738709677422</c:v>
                </c:pt>
                <c:pt idx="22">
                  <c:v>145.17738709677423</c:v>
                </c:pt>
                <c:pt idx="23">
                  <c:v>144.55538709677424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0D7-4F7F-9225-1F3EAF4A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82912512"/>
        <c:axId val="182914048"/>
      </c:barChart>
      <c:catAx>
        <c:axId val="182912512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82914048"/>
        <c:crosses val="autoZero"/>
        <c:auto val="1"/>
        <c:lblAlgn val="ctr"/>
        <c:lblOffset val="100"/>
        <c:noMultiLvlLbl val="0"/>
      </c:catAx>
      <c:valAx>
        <c:axId val="182914048"/>
        <c:scaling>
          <c:orientation val="minMax"/>
          <c:max val="27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82912512"/>
        <c:crosses val="autoZero"/>
        <c:crossBetween val="between"/>
        <c:majorUnit val="300"/>
      </c:valAx>
    </c:plotArea>
    <c:legend>
      <c:legendPos val="b"/>
      <c:layout>
        <c:manualLayout>
          <c:xMode val="edge"/>
          <c:yMode val="edge"/>
          <c:x val="0.26854789917429478"/>
          <c:y val="0.8672361080772607"/>
          <c:w val="0.45909725100151955"/>
          <c:h val="0.1225271656116927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'7.2'!$N$4</c:f>
              <c:strCache>
                <c:ptCount val="1"/>
                <c:pt idx="0">
                  <c:v>do ČR</c:v>
                </c:pt>
              </c:strCache>
            </c:strRef>
          </c:tx>
          <c:invertIfNegative val="0"/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'7.2'!$N$5:$N$28</c:f>
              <c:numCache>
                <c:formatCode>0.0</c:formatCode>
                <c:ptCount val="24"/>
                <c:pt idx="0">
                  <c:v>4449.326722196759</c:v>
                </c:pt>
                <c:pt idx="1">
                  <c:v>4449.326722196759</c:v>
                </c:pt>
                <c:pt idx="2">
                  <c:v>4449.326722196759</c:v>
                </c:pt>
                <c:pt idx="3">
                  <c:v>4449.326722196759</c:v>
                </c:pt>
                <c:pt idx="4">
                  <c:v>4449.326722196759</c:v>
                </c:pt>
                <c:pt idx="5">
                  <c:v>4449.326722196759</c:v>
                </c:pt>
                <c:pt idx="6">
                  <c:v>4449.326722196759</c:v>
                </c:pt>
                <c:pt idx="7">
                  <c:v>4449.326722196759</c:v>
                </c:pt>
                <c:pt idx="8">
                  <c:v>4449.326722196759</c:v>
                </c:pt>
                <c:pt idx="9">
                  <c:v>4449.326722196759</c:v>
                </c:pt>
                <c:pt idx="10">
                  <c:v>4449.326722196759</c:v>
                </c:pt>
                <c:pt idx="11">
                  <c:v>4449.326722196759</c:v>
                </c:pt>
                <c:pt idx="12">
                  <c:v>4449.326722196759</c:v>
                </c:pt>
                <c:pt idx="13">
                  <c:v>4449.326722196759</c:v>
                </c:pt>
                <c:pt idx="14">
                  <c:v>4449.326722196759</c:v>
                </c:pt>
                <c:pt idx="15">
                  <c:v>4449.326722196759</c:v>
                </c:pt>
                <c:pt idx="16">
                  <c:v>4449.326722196759</c:v>
                </c:pt>
                <c:pt idx="17">
                  <c:v>4449.326722196759</c:v>
                </c:pt>
                <c:pt idx="18">
                  <c:v>4449.326722196759</c:v>
                </c:pt>
                <c:pt idx="19">
                  <c:v>4449.326722196759</c:v>
                </c:pt>
                <c:pt idx="20">
                  <c:v>4449.326722196759</c:v>
                </c:pt>
                <c:pt idx="21">
                  <c:v>4449.326722196759</c:v>
                </c:pt>
                <c:pt idx="22">
                  <c:v>4449.326722196759</c:v>
                </c:pt>
                <c:pt idx="23">
                  <c:v>4449.326722196759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15-49B9-B78D-68D74D7E5179}"/>
            </c:ext>
          </c:extLst>
        </c:ser>
        <c:ser>
          <c:idx val="1"/>
          <c:order val="1"/>
          <c:tx>
            <c:strRef>
              <c:f>'7.2'!$O$4</c:f>
              <c:strCache>
                <c:ptCount val="1"/>
                <c:pt idx="0">
                  <c:v>z ČR</c:v>
                </c:pt>
              </c:strCache>
            </c:strRef>
          </c:tx>
          <c:invertIfNegative val="0"/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'7.2'!$O$5:$O$28</c:f>
              <c:numCache>
                <c:formatCode>0.0</c:formatCode>
                <c:ptCount val="24"/>
                <c:pt idx="0">
                  <c:v>-3521.0594597138347</c:v>
                </c:pt>
                <c:pt idx="1">
                  <c:v>-3521.0594597138347</c:v>
                </c:pt>
                <c:pt idx="2">
                  <c:v>-3521.0594597138347</c:v>
                </c:pt>
                <c:pt idx="3">
                  <c:v>-3521.0594597138347</c:v>
                </c:pt>
                <c:pt idx="4">
                  <c:v>-3521.0594597138347</c:v>
                </c:pt>
                <c:pt idx="5">
                  <c:v>-3521.0594597138347</c:v>
                </c:pt>
                <c:pt idx="6">
                  <c:v>-3521.0594597138347</c:v>
                </c:pt>
                <c:pt idx="7">
                  <c:v>-3521.0594597138347</c:v>
                </c:pt>
                <c:pt idx="8">
                  <c:v>-3521.0594597138347</c:v>
                </c:pt>
                <c:pt idx="9">
                  <c:v>-3521.0594597138347</c:v>
                </c:pt>
                <c:pt idx="10">
                  <c:v>-3521.0594597138347</c:v>
                </c:pt>
                <c:pt idx="11">
                  <c:v>-3521.0594597138347</c:v>
                </c:pt>
                <c:pt idx="12">
                  <c:v>-3521.0594597138347</c:v>
                </c:pt>
                <c:pt idx="13">
                  <c:v>-3521.0594597138347</c:v>
                </c:pt>
                <c:pt idx="14">
                  <c:v>-3521.0594597138347</c:v>
                </c:pt>
                <c:pt idx="15">
                  <c:v>-3521.0594597138347</c:v>
                </c:pt>
                <c:pt idx="16">
                  <c:v>-3521.0594597138347</c:v>
                </c:pt>
                <c:pt idx="17">
                  <c:v>-3521.0594597138347</c:v>
                </c:pt>
                <c:pt idx="18">
                  <c:v>-3521.0594597138347</c:v>
                </c:pt>
                <c:pt idx="19">
                  <c:v>-3521.0594597138347</c:v>
                </c:pt>
                <c:pt idx="20">
                  <c:v>-3521.0594597138347</c:v>
                </c:pt>
                <c:pt idx="21">
                  <c:v>-3521.0594597138347</c:v>
                </c:pt>
                <c:pt idx="22">
                  <c:v>-3521.0594597138347</c:v>
                </c:pt>
                <c:pt idx="23">
                  <c:v>-3521.0594597138347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15-49B9-B78D-68D74D7E5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753792"/>
        <c:axId val="212755584"/>
      </c:barChart>
      <c:catAx>
        <c:axId val="21275379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212755584"/>
        <c:crosses val="autoZero"/>
        <c:auto val="1"/>
        <c:lblAlgn val="ctr"/>
        <c:lblOffset val="100"/>
        <c:noMultiLvlLbl val="0"/>
      </c:catAx>
      <c:valAx>
        <c:axId val="212755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1275379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'7.2'!$P$4</c:f>
              <c:strCache>
                <c:ptCount val="1"/>
                <c:pt idx="0">
                  <c:v>ze ZP</c:v>
                </c:pt>
              </c:strCache>
            </c:strRef>
          </c:tx>
          <c:invertIfNegative val="0"/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'7.2'!$P$5:$P$28</c:f>
              <c:numCache>
                <c:formatCode>0.0</c:formatCode>
                <c:ptCount val="24"/>
                <c:pt idx="0">
                  <c:v>1198</c:v>
                </c:pt>
                <c:pt idx="1">
                  <c:v>1198</c:v>
                </c:pt>
                <c:pt idx="2">
                  <c:v>1198</c:v>
                </c:pt>
                <c:pt idx="3">
                  <c:v>1198</c:v>
                </c:pt>
                <c:pt idx="4">
                  <c:v>1198</c:v>
                </c:pt>
                <c:pt idx="5">
                  <c:v>1198</c:v>
                </c:pt>
                <c:pt idx="6">
                  <c:v>1198</c:v>
                </c:pt>
                <c:pt idx="7">
                  <c:v>1198</c:v>
                </c:pt>
                <c:pt idx="8">
                  <c:v>1198</c:v>
                </c:pt>
                <c:pt idx="9">
                  <c:v>1198</c:v>
                </c:pt>
                <c:pt idx="10">
                  <c:v>1198</c:v>
                </c:pt>
                <c:pt idx="11">
                  <c:v>1198</c:v>
                </c:pt>
                <c:pt idx="12">
                  <c:v>1198</c:v>
                </c:pt>
                <c:pt idx="13">
                  <c:v>1198</c:v>
                </c:pt>
                <c:pt idx="14">
                  <c:v>1198</c:v>
                </c:pt>
                <c:pt idx="15">
                  <c:v>1198</c:v>
                </c:pt>
                <c:pt idx="16">
                  <c:v>1198</c:v>
                </c:pt>
                <c:pt idx="17">
                  <c:v>1198</c:v>
                </c:pt>
                <c:pt idx="18">
                  <c:v>1198</c:v>
                </c:pt>
                <c:pt idx="19">
                  <c:v>1198</c:v>
                </c:pt>
                <c:pt idx="20">
                  <c:v>1198</c:v>
                </c:pt>
                <c:pt idx="21">
                  <c:v>1198</c:v>
                </c:pt>
                <c:pt idx="22">
                  <c:v>1198</c:v>
                </c:pt>
                <c:pt idx="23">
                  <c:v>1198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07-49FD-8A37-124D9F75BBFB}"/>
            </c:ext>
          </c:extLst>
        </c:ser>
        <c:ser>
          <c:idx val="1"/>
          <c:order val="1"/>
          <c:tx>
            <c:strRef>
              <c:f>'7.2'!$Q$4</c:f>
              <c:strCache>
                <c:ptCount val="1"/>
                <c:pt idx="0">
                  <c:v>do ZP</c:v>
                </c:pt>
              </c:strCache>
            </c:strRef>
          </c:tx>
          <c:invertIfNegative val="0"/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'7.2'!$Q$5:$Q$28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07-49FD-8A37-124D9F75B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781312"/>
        <c:axId val="212787200"/>
      </c:barChart>
      <c:catAx>
        <c:axId val="21278131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212787200"/>
        <c:crosses val="autoZero"/>
        <c:auto val="1"/>
        <c:lblAlgn val="ctr"/>
        <c:lblOffset val="100"/>
        <c:noMultiLvlLbl val="0"/>
      </c:catAx>
      <c:valAx>
        <c:axId val="2127872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1278131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'7.2'!$R$4</c:f>
              <c:strCache>
                <c:ptCount val="1"/>
                <c:pt idx="0">
                  <c:v>Výroba plynu
 v ČR</c:v>
                </c:pt>
              </c:strCache>
            </c:strRef>
          </c:tx>
          <c:invertIfNegative val="0"/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'7.2'!$R$5:$R$28</c:f>
              <c:numCache>
                <c:formatCode>0.0</c:formatCode>
                <c:ptCount val="24"/>
                <c:pt idx="0">
                  <c:v>16.702987578542988</c:v>
                </c:pt>
                <c:pt idx="1">
                  <c:v>16.944987578542989</c:v>
                </c:pt>
                <c:pt idx="2">
                  <c:v>16.924987578542989</c:v>
                </c:pt>
                <c:pt idx="3">
                  <c:v>16.883987578542992</c:v>
                </c:pt>
                <c:pt idx="4">
                  <c:v>15.613987578542989</c:v>
                </c:pt>
                <c:pt idx="5">
                  <c:v>15.593987578542988</c:v>
                </c:pt>
                <c:pt idx="6">
                  <c:v>15.692987578542988</c:v>
                </c:pt>
                <c:pt idx="7">
                  <c:v>15.478987578542988</c:v>
                </c:pt>
                <c:pt idx="8">
                  <c:v>15.435987578542989</c:v>
                </c:pt>
                <c:pt idx="9">
                  <c:v>16.107987578542989</c:v>
                </c:pt>
                <c:pt idx="10">
                  <c:v>15.662987578542989</c:v>
                </c:pt>
                <c:pt idx="11">
                  <c:v>15.35698757854299</c:v>
                </c:pt>
                <c:pt idx="12">
                  <c:v>15.786987578542988</c:v>
                </c:pt>
                <c:pt idx="13">
                  <c:v>15.70598757854299</c:v>
                </c:pt>
                <c:pt idx="14">
                  <c:v>15.523987578542989</c:v>
                </c:pt>
                <c:pt idx="15">
                  <c:v>14.806987578542989</c:v>
                </c:pt>
                <c:pt idx="16">
                  <c:v>14.426987578542988</c:v>
                </c:pt>
                <c:pt idx="17">
                  <c:v>14.617987578542989</c:v>
                </c:pt>
                <c:pt idx="18">
                  <c:v>14.575987578542989</c:v>
                </c:pt>
                <c:pt idx="19">
                  <c:v>14.706987578542989</c:v>
                </c:pt>
                <c:pt idx="20">
                  <c:v>15.301987578542988</c:v>
                </c:pt>
                <c:pt idx="21">
                  <c:v>15.684987578542989</c:v>
                </c:pt>
                <c:pt idx="22">
                  <c:v>16.223987578542989</c:v>
                </c:pt>
                <c:pt idx="23">
                  <c:v>16.830987578542988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23-40A0-A426-F123EAD21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21133824"/>
        <c:axId val="221152000"/>
      </c:barChart>
      <c:catAx>
        <c:axId val="221133824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221152000"/>
        <c:crosses val="autoZero"/>
        <c:auto val="1"/>
        <c:lblAlgn val="ctr"/>
        <c:lblOffset val="100"/>
        <c:noMultiLvlLbl val="0"/>
      </c:catAx>
      <c:valAx>
        <c:axId val="2211520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21133824"/>
        <c:crosses val="autoZero"/>
        <c:crossBetween val="between"/>
        <c:majorUnit val="0.5"/>
      </c:valAx>
    </c:plotArea>
    <c:legend>
      <c:legendPos val="b"/>
      <c:layout>
        <c:manualLayout>
          <c:xMode val="edge"/>
          <c:yMode val="edge"/>
          <c:x val="0.35775594247902109"/>
          <c:y val="0.78809230925508178"/>
          <c:w val="0.35209374884477468"/>
          <c:h val="0.188308848760534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13032702388525"/>
          <c:y val="6.751112632660046E-2"/>
          <c:w val="0.79822802215620903"/>
          <c:h val="0.68161218484053143"/>
        </c:manualLayout>
      </c:layout>
      <c:lineChart>
        <c:grouping val="standard"/>
        <c:varyColors val="0"/>
        <c:ser>
          <c:idx val="0"/>
          <c:order val="0"/>
          <c:tx>
            <c:strRef>
              <c:f>'7.2'!$S$4</c:f>
              <c:strCache>
                <c:ptCount val="1"/>
                <c:pt idx="0">
                  <c:v>Spotřeba plynu v ČR</c:v>
                </c:pt>
              </c:strCache>
            </c:strRef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11E-4903-AB67-5BDE1E13719D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11E-4903-AB67-5BDE1E13719D}"/>
              </c:ext>
            </c:extLst>
          </c:dPt>
          <c:dPt>
            <c:idx val="1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11E-4903-AB67-5BDE1E13719D}"/>
              </c:ext>
            </c:extLst>
          </c:dPt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'7.2'!$S$5:$S$28</c:f>
              <c:numCache>
                <c:formatCode>0.0</c:formatCode>
                <c:ptCount val="24"/>
                <c:pt idx="0">
                  <c:v>2345.9263006680926</c:v>
                </c:pt>
                <c:pt idx="1">
                  <c:v>2412.6233006680927</c:v>
                </c:pt>
                <c:pt idx="2">
                  <c:v>2426.2663006680923</c:v>
                </c:pt>
                <c:pt idx="3">
                  <c:v>2425.4673006680928</c:v>
                </c:pt>
                <c:pt idx="4">
                  <c:v>2376.9683006680921</c:v>
                </c:pt>
                <c:pt idx="5">
                  <c:v>2297.6783006680926</c:v>
                </c:pt>
                <c:pt idx="6">
                  <c:v>2249.7793006680927</c:v>
                </c:pt>
                <c:pt idx="7">
                  <c:v>2215.539300668092</c:v>
                </c:pt>
                <c:pt idx="8">
                  <c:v>2186.7923006680926</c:v>
                </c:pt>
                <c:pt idx="9">
                  <c:v>2215.6543006680931</c:v>
                </c:pt>
                <c:pt idx="10">
                  <c:v>2244.9323006680929</c:v>
                </c:pt>
                <c:pt idx="11">
                  <c:v>2265.2783006680925</c:v>
                </c:pt>
                <c:pt idx="12">
                  <c:v>2257.1453006680931</c:v>
                </c:pt>
                <c:pt idx="13">
                  <c:v>2248.4173006680926</c:v>
                </c:pt>
                <c:pt idx="14">
                  <c:v>2212.6813006680923</c:v>
                </c:pt>
                <c:pt idx="15">
                  <c:v>2087.2173006680928</c:v>
                </c:pt>
                <c:pt idx="16">
                  <c:v>1880.4143006680929</c:v>
                </c:pt>
                <c:pt idx="17">
                  <c:v>1733.1783006680926</c:v>
                </c:pt>
                <c:pt idx="18">
                  <c:v>1640.9033006680925</c:v>
                </c:pt>
                <c:pt idx="19">
                  <c:v>1650.7973006680925</c:v>
                </c:pt>
                <c:pt idx="20">
                  <c:v>1686.8763006680929</c:v>
                </c:pt>
                <c:pt idx="21">
                  <c:v>1755.2353006680926</c:v>
                </c:pt>
                <c:pt idx="22">
                  <c:v>1872.4783006680927</c:v>
                </c:pt>
                <c:pt idx="23">
                  <c:v>2115.2913006680928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D11E-4903-AB67-5BDE1E137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181056"/>
        <c:axId val="221182592"/>
      </c:lineChart>
      <c:lineChart>
        <c:grouping val="standard"/>
        <c:varyColors val="0"/>
        <c:ser>
          <c:idx val="1"/>
          <c:order val="1"/>
          <c:tx>
            <c:strRef>
              <c:f>'7.2'!$T$4</c:f>
              <c:strCache>
                <c:ptCount val="1"/>
                <c:pt idx="0">
                  <c:v>Teplota ČR</c:v>
                </c:pt>
              </c:strCache>
            </c:strRef>
          </c:tx>
          <c:spPr>
            <a:ln w="25400" cmpd="sng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'7.2'!$M$5:$M$28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0.499999999999998</c:v>
                </c:pt>
                <c:pt idx="6">
                  <c:v>0.54166666666666496</c:v>
                </c:pt>
                <c:pt idx="7">
                  <c:v>0.58333333333333104</c:v>
                </c:pt>
                <c:pt idx="8">
                  <c:v>0.624999999999997</c:v>
                </c:pt>
                <c:pt idx="9">
                  <c:v>0.66666666666666397</c:v>
                </c:pt>
                <c:pt idx="10">
                  <c:v>0.70833333333333004</c:v>
                </c:pt>
                <c:pt idx="11">
                  <c:v>0.749999999999996</c:v>
                </c:pt>
                <c:pt idx="12">
                  <c:v>0.79166666666666297</c:v>
                </c:pt>
                <c:pt idx="13">
                  <c:v>0.83333333333332904</c:v>
                </c:pt>
                <c:pt idx="14">
                  <c:v>0.874999999999995</c:v>
                </c:pt>
                <c:pt idx="15">
                  <c:v>0.91666666666666097</c:v>
                </c:pt>
                <c:pt idx="16">
                  <c:v>0.95833333333332804</c:v>
                </c:pt>
                <c:pt idx="17">
                  <c:v>0.999999999999994</c:v>
                </c:pt>
                <c:pt idx="18">
                  <c:v>1.0416666666666601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1.1666666666666601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'7.2'!$T$5:$T$28</c:f>
              <c:numCache>
                <c:formatCode>0.0</c:formatCode>
                <c:ptCount val="24"/>
                <c:pt idx="0">
                  <c:v>-11.4</c:v>
                </c:pt>
                <c:pt idx="1">
                  <c:v>-10.9</c:v>
                </c:pt>
                <c:pt idx="2">
                  <c:v>-9.1</c:v>
                </c:pt>
                <c:pt idx="3">
                  <c:v>-8.6</c:v>
                </c:pt>
                <c:pt idx="4">
                  <c:v>-7.4</c:v>
                </c:pt>
                <c:pt idx="5">
                  <c:v>-6.5</c:v>
                </c:pt>
                <c:pt idx="6">
                  <c:v>-5.4</c:v>
                </c:pt>
                <c:pt idx="7">
                  <c:v>-5.0999999999999996</c:v>
                </c:pt>
                <c:pt idx="8">
                  <c:v>-4.8</c:v>
                </c:pt>
                <c:pt idx="9">
                  <c:v>-5.0999999999999996</c:v>
                </c:pt>
                <c:pt idx="10">
                  <c:v>-5.5</c:v>
                </c:pt>
                <c:pt idx="11">
                  <c:v>-5.6</c:v>
                </c:pt>
                <c:pt idx="12">
                  <c:v>-5.9</c:v>
                </c:pt>
                <c:pt idx="13">
                  <c:v>-6.1</c:v>
                </c:pt>
                <c:pt idx="14">
                  <c:v>-6.4</c:v>
                </c:pt>
                <c:pt idx="15">
                  <c:v>-6.8</c:v>
                </c:pt>
                <c:pt idx="16">
                  <c:v>-7</c:v>
                </c:pt>
                <c:pt idx="17">
                  <c:v>-7.9</c:v>
                </c:pt>
                <c:pt idx="18">
                  <c:v>-8.3000000000000007</c:v>
                </c:pt>
                <c:pt idx="19">
                  <c:v>-7.7</c:v>
                </c:pt>
                <c:pt idx="20">
                  <c:v>-6.8</c:v>
                </c:pt>
                <c:pt idx="21">
                  <c:v>-5.9</c:v>
                </c:pt>
                <c:pt idx="22">
                  <c:v>-5.5</c:v>
                </c:pt>
                <c:pt idx="23">
                  <c:v>-5.0999999999999996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D11E-4903-AB67-5BDE1E137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188480"/>
        <c:axId val="221190016"/>
      </c:lineChart>
      <c:catAx>
        <c:axId val="221181056"/>
        <c:scaling>
          <c:orientation val="minMax"/>
        </c:scaling>
        <c:delete val="0"/>
        <c:axPos val="b"/>
        <c:majorGridlines/>
        <c:numFmt formatCode="h:m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1182592"/>
        <c:crosses val="autoZero"/>
        <c:auto val="1"/>
        <c:lblAlgn val="ctr"/>
        <c:lblOffset val="100"/>
        <c:noMultiLvlLbl val="0"/>
      </c:catAx>
      <c:valAx>
        <c:axId val="221182592"/>
        <c:scaling>
          <c:orientation val="minMax"/>
          <c:max val="2500"/>
          <c:min val="1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221181056"/>
        <c:crosses val="autoZero"/>
        <c:crossBetween val="midCat"/>
        <c:majorUnit val="100"/>
      </c:valAx>
      <c:catAx>
        <c:axId val="22118848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221190016"/>
        <c:crosses val="autoZero"/>
        <c:auto val="1"/>
        <c:lblAlgn val="ctr"/>
        <c:lblOffset val="100"/>
        <c:noMultiLvlLbl val="0"/>
      </c:catAx>
      <c:valAx>
        <c:axId val="221190016"/>
        <c:scaling>
          <c:orientation val="minMax"/>
          <c:max val="-2"/>
          <c:min val="-12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5868441223608114"/>
              <c:y val="0.1601917151660390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221188480"/>
        <c:crosses val="max"/>
        <c:crossBetween val="midCat"/>
        <c:majorUnit val="1"/>
      </c:valAx>
    </c:plotArea>
    <c:legend>
      <c:legendPos val="b"/>
      <c:layout>
        <c:manualLayout>
          <c:xMode val="edge"/>
          <c:yMode val="edge"/>
          <c:x val="0.11374523866967884"/>
          <c:y val="0.88444277074061395"/>
          <c:w val="0.73714385980303998"/>
          <c:h val="0.1155572292593860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+mn-lt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'7.5'!$Q$30</c:f>
              <c:strCache>
                <c:ptCount val="1"/>
                <c:pt idx="0">
                  <c:v>Maximum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812-4D6C-B24A-BC868EA854AE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812-4D6C-B24A-BC868EA854AE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812-4D6C-B24A-BC868EA854AE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C812-4D6C-B24A-BC868EA854AE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C812-4D6C-B24A-BC868EA854AE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C812-4D6C-B24A-BC868EA854AE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C812-4D6C-B24A-BC868EA854AE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C812-4D6C-B24A-BC868EA854AE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C812-4D6C-B24A-BC868EA854AE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C812-4D6C-B24A-BC868EA854AE}"/>
              </c:ext>
            </c:extLst>
          </c:dPt>
          <c:cat>
            <c:numRef>
              <c:f>'7.5'!$P$31:$P$40</c:f>
              <c:numCache>
                <c:formatCode>m/d/yyyy</c:formatCode>
                <c:ptCount val="10"/>
                <c:pt idx="0">
                  <c:v>40205</c:v>
                </c:pt>
                <c:pt idx="1">
                  <c:v>40597</c:v>
                </c:pt>
                <c:pt idx="2">
                  <c:v>40945</c:v>
                </c:pt>
                <c:pt idx="3">
                  <c:v>41299</c:v>
                </c:pt>
                <c:pt idx="4">
                  <c:v>41666</c:v>
                </c:pt>
                <c:pt idx="5">
                  <c:v>42040</c:v>
                </c:pt>
                <c:pt idx="6">
                  <c:v>42388</c:v>
                </c:pt>
                <c:pt idx="7">
                  <c:v>42754</c:v>
                </c:pt>
                <c:pt idx="8">
                  <c:v>43158</c:v>
                </c:pt>
                <c:pt idx="9">
                  <c:v>43488</c:v>
                </c:pt>
              </c:numCache>
            </c:numRef>
          </c:cat>
          <c:val>
            <c:numRef>
              <c:f>'7.5'!$Q$31:$Q$40</c:f>
              <c:numCache>
                <c:formatCode>#,##0.0</c:formatCode>
                <c:ptCount val="10"/>
                <c:pt idx="0">
                  <c:v>2914.4205080620309</c:v>
                </c:pt>
                <c:pt idx="1">
                  <c:v>2599.8781200416665</c:v>
                </c:pt>
                <c:pt idx="2">
                  <c:v>2954.2884999999987</c:v>
                </c:pt>
                <c:pt idx="3">
                  <c:v>2232.7489989709816</c:v>
                </c:pt>
                <c:pt idx="4">
                  <c:v>2200.4136310410245</c:v>
                </c:pt>
                <c:pt idx="5">
                  <c:v>2147.9999567326845</c:v>
                </c:pt>
                <c:pt idx="6">
                  <c:v>2349.5470119980396</c:v>
                </c:pt>
                <c:pt idx="7">
                  <c:v>2638.7143164624217</c:v>
                </c:pt>
                <c:pt idx="8">
                  <c:v>2726.900301839607</c:v>
                </c:pt>
                <c:pt idx="9">
                  <c:v>2426.2663006680923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812-4D6C-B24A-BC868EA85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1629056"/>
        <c:axId val="7799168"/>
      </c:barChart>
      <c:catAx>
        <c:axId val="2216290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799168"/>
        <c:crosses val="autoZero"/>
        <c:auto val="0"/>
        <c:lblAlgn val="ctr"/>
        <c:lblOffset val="100"/>
        <c:tickLblSkip val="1"/>
        <c:noMultiLvlLbl val="0"/>
      </c:catAx>
      <c:valAx>
        <c:axId val="779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b="0"/>
                  <a:t>tis. m</a:t>
                </a:r>
                <a:r>
                  <a:rPr lang="cs-CZ" b="0" baseline="30000"/>
                  <a:t>3</a:t>
                </a:r>
                <a:r>
                  <a:rPr lang="cs-CZ" b="0"/>
                  <a:t>/hod</a:t>
                </a:r>
              </a:p>
            </c:rich>
          </c:tx>
          <c:layout>
            <c:manualLayout>
              <c:xMode val="edge"/>
              <c:yMode val="edge"/>
              <c:x val="1.0829364892262718E-2"/>
              <c:y val="0.4028871580937828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16290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8666853824936"/>
          <c:y val="5.4624446179671028E-2"/>
          <c:w val="0.86475747407635162"/>
          <c:h val="0.6124069048115261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'7.5'!$O$52</c:f>
              <c:strCache>
                <c:ptCount val="1"/>
                <c:pt idx="0">
                  <c:v>Tok plynu ze zahraničí pro ČR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77B-46E0-849E-7970188DC777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77B-46E0-849E-7970188DC777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77B-46E0-849E-7970188DC777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77B-46E0-849E-7970188DC777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777B-46E0-849E-7970188DC777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777B-46E0-849E-7970188DC777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777B-46E0-849E-7970188DC777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777B-46E0-849E-7970188DC777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777B-46E0-849E-7970188DC777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777B-46E0-849E-7970188DC77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'7.5'!$P$51:$Y$51</c:f>
              <c:numCache>
                <c:formatCode>m/d/yyyy</c:formatCode>
                <c:ptCount val="10"/>
                <c:pt idx="0">
                  <c:v>40205</c:v>
                </c:pt>
                <c:pt idx="1">
                  <c:v>40597</c:v>
                </c:pt>
                <c:pt idx="2">
                  <c:v>40945</c:v>
                </c:pt>
                <c:pt idx="3">
                  <c:v>41299</c:v>
                </c:pt>
                <c:pt idx="4">
                  <c:v>41666</c:v>
                </c:pt>
                <c:pt idx="5">
                  <c:v>42040</c:v>
                </c:pt>
                <c:pt idx="6">
                  <c:v>42388</c:v>
                </c:pt>
                <c:pt idx="7">
                  <c:v>42754</c:v>
                </c:pt>
                <c:pt idx="8">
                  <c:v>43158</c:v>
                </c:pt>
                <c:pt idx="9">
                  <c:v>43488</c:v>
                </c:pt>
              </c:numCache>
            </c:numRef>
          </c:cat>
          <c:val>
            <c:numRef>
              <c:f>'7.5'!$P$52:$Y$52</c:f>
              <c:numCache>
                <c:formatCode>0.0%</c:formatCode>
                <c:ptCount val="10"/>
                <c:pt idx="0">
                  <c:v>0.45301787249990194</c:v>
                </c:pt>
                <c:pt idx="1">
                  <c:v>0.66202140241749996</c:v>
                </c:pt>
                <c:pt idx="2">
                  <c:v>0.32553948081675116</c:v>
                </c:pt>
                <c:pt idx="3">
                  <c:v>0.46520499753291761</c:v>
                </c:pt>
                <c:pt idx="4">
                  <c:v>0.45186174409141416</c:v>
                </c:pt>
                <c:pt idx="5">
                  <c:v>0.29742622452290635</c:v>
                </c:pt>
                <c:pt idx="6">
                  <c:v>0.2910969830200596</c:v>
                </c:pt>
                <c:pt idx="7">
                  <c:v>0.36273001765467117</c:v>
                </c:pt>
                <c:pt idx="8">
                  <c:v>0.23631194886093809</c:v>
                </c:pt>
                <c:pt idx="9">
                  <c:v>0.42664243466769042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77B-46E0-849E-7970188DC777}"/>
            </c:ext>
          </c:extLst>
        </c:ser>
        <c:ser>
          <c:idx val="1"/>
          <c:order val="1"/>
          <c:tx>
            <c:strRef>
              <c:f>'7.5'!$O$53</c:f>
              <c:strCache>
                <c:ptCount val="1"/>
                <c:pt idx="0">
                  <c:v>Tok plynu ze zásobníků plynu pro ČR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'7.5'!$P$51:$Y$51</c:f>
              <c:numCache>
                <c:formatCode>m/d/yyyy</c:formatCode>
                <c:ptCount val="10"/>
                <c:pt idx="0">
                  <c:v>40205</c:v>
                </c:pt>
                <c:pt idx="1">
                  <c:v>40597</c:v>
                </c:pt>
                <c:pt idx="2">
                  <c:v>40945</c:v>
                </c:pt>
                <c:pt idx="3">
                  <c:v>41299</c:v>
                </c:pt>
                <c:pt idx="4">
                  <c:v>41666</c:v>
                </c:pt>
                <c:pt idx="5">
                  <c:v>42040</c:v>
                </c:pt>
                <c:pt idx="6">
                  <c:v>42388</c:v>
                </c:pt>
                <c:pt idx="7">
                  <c:v>42754</c:v>
                </c:pt>
                <c:pt idx="8">
                  <c:v>43158</c:v>
                </c:pt>
                <c:pt idx="9">
                  <c:v>43488</c:v>
                </c:pt>
              </c:numCache>
            </c:numRef>
          </c:cat>
          <c:val>
            <c:numRef>
              <c:f>'7.5'!$P$53:$Y$53</c:f>
              <c:numCache>
                <c:formatCode>0.0%</c:formatCode>
                <c:ptCount val="10"/>
                <c:pt idx="0">
                  <c:v>0.54092724209492915</c:v>
                </c:pt>
                <c:pt idx="1">
                  <c:v>0.33006177552587851</c:v>
                </c:pt>
                <c:pt idx="2">
                  <c:v>0.6662505841528561</c:v>
                </c:pt>
                <c:pt idx="3">
                  <c:v>0.52538298225655899</c:v>
                </c:pt>
                <c:pt idx="4">
                  <c:v>0.53929021306614922</c:v>
                </c:pt>
                <c:pt idx="5">
                  <c:v>0.6919878397320921</c:v>
                </c:pt>
                <c:pt idx="6">
                  <c:v>0.70086295069366789</c:v>
                </c:pt>
                <c:pt idx="7">
                  <c:v>0.62987575335387436</c:v>
                </c:pt>
                <c:pt idx="8">
                  <c:v>0.75732296210898109</c:v>
                </c:pt>
                <c:pt idx="9">
                  <c:v>0.56594480053539076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77B-46E0-849E-7970188DC777}"/>
            </c:ext>
          </c:extLst>
        </c:ser>
        <c:ser>
          <c:idx val="2"/>
          <c:order val="2"/>
          <c:tx>
            <c:strRef>
              <c:f>'7.5'!$O$54</c:f>
              <c:strCache>
                <c:ptCount val="1"/>
                <c:pt idx="0">
                  <c:v>Výroba plynu v ČR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'7.5'!$P$51:$Y$51</c:f>
              <c:numCache>
                <c:formatCode>m/d/yyyy</c:formatCode>
                <c:ptCount val="10"/>
                <c:pt idx="0">
                  <c:v>40205</c:v>
                </c:pt>
                <c:pt idx="1">
                  <c:v>40597</c:v>
                </c:pt>
                <c:pt idx="2">
                  <c:v>40945</c:v>
                </c:pt>
                <c:pt idx="3">
                  <c:v>41299</c:v>
                </c:pt>
                <c:pt idx="4">
                  <c:v>41666</c:v>
                </c:pt>
                <c:pt idx="5">
                  <c:v>42040</c:v>
                </c:pt>
                <c:pt idx="6">
                  <c:v>42388</c:v>
                </c:pt>
                <c:pt idx="7">
                  <c:v>42754</c:v>
                </c:pt>
                <c:pt idx="8">
                  <c:v>43158</c:v>
                </c:pt>
                <c:pt idx="9">
                  <c:v>43488</c:v>
                </c:pt>
              </c:numCache>
            </c:numRef>
          </c:cat>
          <c:val>
            <c:numRef>
              <c:f>'7.5'!$P$54:$Y$54</c:f>
              <c:numCache>
                <c:formatCode>0.0%</c:formatCode>
                <c:ptCount val="10"/>
                <c:pt idx="0">
                  <c:v>6.0548854051688909E-3</c:v>
                </c:pt>
                <c:pt idx="1">
                  <c:v>7.9168220566215135E-3</c:v>
                </c:pt>
                <c:pt idx="2">
                  <c:v>8.20993503039282E-3</c:v>
                </c:pt>
                <c:pt idx="3">
                  <c:v>9.4120202105234443E-3</c:v>
                </c:pt>
                <c:pt idx="4">
                  <c:v>8.8480428424364509E-3</c:v>
                </c:pt>
                <c:pt idx="5">
                  <c:v>1.058593574500165E-2</c:v>
                </c:pt>
                <c:pt idx="6">
                  <c:v>8.0400662862724522E-3</c:v>
                </c:pt>
                <c:pt idx="7">
                  <c:v>7.3942289914544915E-3</c:v>
                </c:pt>
                <c:pt idx="8">
                  <c:v>6.365089030080825E-3</c:v>
                </c:pt>
                <c:pt idx="9">
                  <c:v>7.4127647969187962E-3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77B-46E0-849E-7970188DC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847936"/>
        <c:axId val="7849472"/>
      </c:barChart>
      <c:catAx>
        <c:axId val="78479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7849472"/>
        <c:crosses val="autoZero"/>
        <c:auto val="0"/>
        <c:lblAlgn val="ctr"/>
        <c:lblOffset val="100"/>
        <c:noMultiLvlLbl val="0"/>
      </c:catAx>
      <c:valAx>
        <c:axId val="784947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7847936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cs-CZ"/>
          </a:p>
        </c:txPr>
      </c:legendEntry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99257225411671E-2"/>
          <c:y val="8.6529087276074237E-2"/>
          <c:w val="0.87608644020362003"/>
          <c:h val="0.63067192902261149"/>
        </c:manualLayout>
      </c:layout>
      <c:areaChart>
        <c:grouping val="standard"/>
        <c:varyColors val="0"/>
        <c:ser>
          <c:idx val="0"/>
          <c:order val="0"/>
          <c:tx>
            <c:strRef>
              <c:f>'3.1'!$S$6</c:f>
              <c:strCache>
                <c:ptCount val="1"/>
                <c:pt idx="0">
                  <c:v>Spotřeba zemního plynu v ČR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0000"/>
              </a:schemeClr>
            </a:solidFill>
            <a:ln w="19050">
              <a:noFill/>
            </a:ln>
          </c:spPr>
          <c:cat>
            <c:numRef>
              <c:f>'3.1'!$M$7:$M$373</c:f>
              <c:numCache>
                <c:formatCode>d/m;@</c:formatCode>
                <c:ptCount val="367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43510</c:v>
                </c:pt>
                <c:pt idx="44">
                  <c:v>43511</c:v>
                </c:pt>
                <c:pt idx="45">
                  <c:v>43512</c:v>
                </c:pt>
                <c:pt idx="46">
                  <c:v>43513</c:v>
                </c:pt>
                <c:pt idx="47">
                  <c:v>43514</c:v>
                </c:pt>
                <c:pt idx="48">
                  <c:v>43515</c:v>
                </c:pt>
                <c:pt idx="49">
                  <c:v>43516</c:v>
                </c:pt>
                <c:pt idx="50">
                  <c:v>43517</c:v>
                </c:pt>
                <c:pt idx="51">
                  <c:v>43518</c:v>
                </c:pt>
                <c:pt idx="52">
                  <c:v>43519</c:v>
                </c:pt>
                <c:pt idx="53">
                  <c:v>43520</c:v>
                </c:pt>
                <c:pt idx="54">
                  <c:v>43521</c:v>
                </c:pt>
                <c:pt idx="55">
                  <c:v>43522</c:v>
                </c:pt>
                <c:pt idx="56">
                  <c:v>43523</c:v>
                </c:pt>
                <c:pt idx="57">
                  <c:v>43524</c:v>
                </c:pt>
                <c:pt idx="58">
                  <c:v>43525</c:v>
                </c:pt>
                <c:pt idx="59">
                  <c:v>43526</c:v>
                </c:pt>
                <c:pt idx="60">
                  <c:v>43527</c:v>
                </c:pt>
                <c:pt idx="61">
                  <c:v>43528</c:v>
                </c:pt>
                <c:pt idx="62">
                  <c:v>43529</c:v>
                </c:pt>
                <c:pt idx="63">
                  <c:v>43530</c:v>
                </c:pt>
                <c:pt idx="64">
                  <c:v>43531</c:v>
                </c:pt>
                <c:pt idx="65">
                  <c:v>43532</c:v>
                </c:pt>
                <c:pt idx="66">
                  <c:v>43533</c:v>
                </c:pt>
                <c:pt idx="67">
                  <c:v>43534</c:v>
                </c:pt>
                <c:pt idx="68">
                  <c:v>43535</c:v>
                </c:pt>
                <c:pt idx="69">
                  <c:v>43536</c:v>
                </c:pt>
                <c:pt idx="70">
                  <c:v>43537</c:v>
                </c:pt>
                <c:pt idx="71">
                  <c:v>43538</c:v>
                </c:pt>
                <c:pt idx="72">
                  <c:v>43539</c:v>
                </c:pt>
                <c:pt idx="73">
                  <c:v>43540</c:v>
                </c:pt>
                <c:pt idx="74">
                  <c:v>43541</c:v>
                </c:pt>
                <c:pt idx="75">
                  <c:v>43542</c:v>
                </c:pt>
                <c:pt idx="76">
                  <c:v>43543</c:v>
                </c:pt>
                <c:pt idx="77">
                  <c:v>43544</c:v>
                </c:pt>
                <c:pt idx="78">
                  <c:v>43545</c:v>
                </c:pt>
                <c:pt idx="79">
                  <c:v>43546</c:v>
                </c:pt>
                <c:pt idx="80">
                  <c:v>43547</c:v>
                </c:pt>
                <c:pt idx="81">
                  <c:v>43548</c:v>
                </c:pt>
                <c:pt idx="82">
                  <c:v>43549</c:v>
                </c:pt>
                <c:pt idx="83">
                  <c:v>43550</c:v>
                </c:pt>
                <c:pt idx="84">
                  <c:v>43551</c:v>
                </c:pt>
                <c:pt idx="85">
                  <c:v>43552</c:v>
                </c:pt>
                <c:pt idx="86">
                  <c:v>43553</c:v>
                </c:pt>
                <c:pt idx="87">
                  <c:v>43554</c:v>
                </c:pt>
                <c:pt idx="88">
                  <c:v>43555</c:v>
                </c:pt>
                <c:pt idx="89">
                  <c:v>43556</c:v>
                </c:pt>
                <c:pt idx="90">
                  <c:v>43557</c:v>
                </c:pt>
                <c:pt idx="91">
                  <c:v>43558</c:v>
                </c:pt>
                <c:pt idx="92">
                  <c:v>43559</c:v>
                </c:pt>
                <c:pt idx="93">
                  <c:v>43560</c:v>
                </c:pt>
                <c:pt idx="94">
                  <c:v>43561</c:v>
                </c:pt>
                <c:pt idx="95">
                  <c:v>43562</c:v>
                </c:pt>
                <c:pt idx="96">
                  <c:v>43563</c:v>
                </c:pt>
                <c:pt idx="97">
                  <c:v>43564</c:v>
                </c:pt>
                <c:pt idx="98">
                  <c:v>43565</c:v>
                </c:pt>
                <c:pt idx="99">
                  <c:v>43566</c:v>
                </c:pt>
                <c:pt idx="100">
                  <c:v>43567</c:v>
                </c:pt>
                <c:pt idx="101">
                  <c:v>43568</c:v>
                </c:pt>
                <c:pt idx="102">
                  <c:v>43569</c:v>
                </c:pt>
                <c:pt idx="103">
                  <c:v>43570</c:v>
                </c:pt>
                <c:pt idx="104">
                  <c:v>43571</c:v>
                </c:pt>
                <c:pt idx="105">
                  <c:v>43572</c:v>
                </c:pt>
                <c:pt idx="106">
                  <c:v>43573</c:v>
                </c:pt>
                <c:pt idx="107">
                  <c:v>43574</c:v>
                </c:pt>
                <c:pt idx="108">
                  <c:v>43575</c:v>
                </c:pt>
                <c:pt idx="109">
                  <c:v>43576</c:v>
                </c:pt>
                <c:pt idx="110">
                  <c:v>43577</c:v>
                </c:pt>
                <c:pt idx="111">
                  <c:v>43578</c:v>
                </c:pt>
                <c:pt idx="112">
                  <c:v>43579</c:v>
                </c:pt>
                <c:pt idx="113">
                  <c:v>43580</c:v>
                </c:pt>
                <c:pt idx="114">
                  <c:v>43581</c:v>
                </c:pt>
                <c:pt idx="115">
                  <c:v>43582</c:v>
                </c:pt>
                <c:pt idx="116">
                  <c:v>43583</c:v>
                </c:pt>
                <c:pt idx="117">
                  <c:v>43584</c:v>
                </c:pt>
                <c:pt idx="118">
                  <c:v>43585</c:v>
                </c:pt>
                <c:pt idx="119">
                  <c:v>43586</c:v>
                </c:pt>
                <c:pt idx="120">
                  <c:v>43587</c:v>
                </c:pt>
                <c:pt idx="121">
                  <c:v>43588</c:v>
                </c:pt>
                <c:pt idx="122">
                  <c:v>43589</c:v>
                </c:pt>
                <c:pt idx="123">
                  <c:v>43590</c:v>
                </c:pt>
                <c:pt idx="124">
                  <c:v>43591</c:v>
                </c:pt>
                <c:pt idx="125">
                  <c:v>43592</c:v>
                </c:pt>
                <c:pt idx="126">
                  <c:v>43593</c:v>
                </c:pt>
                <c:pt idx="127">
                  <c:v>43594</c:v>
                </c:pt>
                <c:pt idx="128">
                  <c:v>43595</c:v>
                </c:pt>
                <c:pt idx="129">
                  <c:v>43596</c:v>
                </c:pt>
                <c:pt idx="130">
                  <c:v>43597</c:v>
                </c:pt>
                <c:pt idx="131">
                  <c:v>43598</c:v>
                </c:pt>
                <c:pt idx="132">
                  <c:v>43599</c:v>
                </c:pt>
                <c:pt idx="133">
                  <c:v>43600</c:v>
                </c:pt>
                <c:pt idx="134">
                  <c:v>43601</c:v>
                </c:pt>
                <c:pt idx="135">
                  <c:v>43602</c:v>
                </c:pt>
                <c:pt idx="136">
                  <c:v>43603</c:v>
                </c:pt>
                <c:pt idx="137">
                  <c:v>43604</c:v>
                </c:pt>
                <c:pt idx="138">
                  <c:v>43605</c:v>
                </c:pt>
                <c:pt idx="139">
                  <c:v>43606</c:v>
                </c:pt>
                <c:pt idx="140">
                  <c:v>43607</c:v>
                </c:pt>
                <c:pt idx="141">
                  <c:v>43608</c:v>
                </c:pt>
                <c:pt idx="142">
                  <c:v>43609</c:v>
                </c:pt>
                <c:pt idx="143">
                  <c:v>43610</c:v>
                </c:pt>
                <c:pt idx="144">
                  <c:v>43611</c:v>
                </c:pt>
                <c:pt idx="145">
                  <c:v>43612</c:v>
                </c:pt>
                <c:pt idx="146">
                  <c:v>43613</c:v>
                </c:pt>
                <c:pt idx="147">
                  <c:v>43614</c:v>
                </c:pt>
                <c:pt idx="148">
                  <c:v>43615</c:v>
                </c:pt>
                <c:pt idx="149">
                  <c:v>43616</c:v>
                </c:pt>
                <c:pt idx="150">
                  <c:v>43617</c:v>
                </c:pt>
                <c:pt idx="151">
                  <c:v>43618</c:v>
                </c:pt>
                <c:pt idx="152">
                  <c:v>43619</c:v>
                </c:pt>
                <c:pt idx="153">
                  <c:v>43620</c:v>
                </c:pt>
                <c:pt idx="154">
                  <c:v>43621</c:v>
                </c:pt>
                <c:pt idx="155">
                  <c:v>43622</c:v>
                </c:pt>
                <c:pt idx="156">
                  <c:v>43623</c:v>
                </c:pt>
                <c:pt idx="157">
                  <c:v>43624</c:v>
                </c:pt>
                <c:pt idx="158">
                  <c:v>43625</c:v>
                </c:pt>
                <c:pt idx="159">
                  <c:v>43626</c:v>
                </c:pt>
                <c:pt idx="160">
                  <c:v>43627</c:v>
                </c:pt>
                <c:pt idx="161">
                  <c:v>43628</c:v>
                </c:pt>
                <c:pt idx="162">
                  <c:v>43629</c:v>
                </c:pt>
                <c:pt idx="163">
                  <c:v>43630</c:v>
                </c:pt>
                <c:pt idx="164">
                  <c:v>43631</c:v>
                </c:pt>
                <c:pt idx="165">
                  <c:v>43632</c:v>
                </c:pt>
                <c:pt idx="166">
                  <c:v>43633</c:v>
                </c:pt>
                <c:pt idx="167">
                  <c:v>43634</c:v>
                </c:pt>
                <c:pt idx="168">
                  <c:v>43635</c:v>
                </c:pt>
                <c:pt idx="169">
                  <c:v>43636</c:v>
                </c:pt>
                <c:pt idx="170">
                  <c:v>43637</c:v>
                </c:pt>
                <c:pt idx="171">
                  <c:v>43638</c:v>
                </c:pt>
                <c:pt idx="172">
                  <c:v>43639</c:v>
                </c:pt>
                <c:pt idx="173">
                  <c:v>43640</c:v>
                </c:pt>
                <c:pt idx="174">
                  <c:v>43641</c:v>
                </c:pt>
                <c:pt idx="175">
                  <c:v>43642</c:v>
                </c:pt>
                <c:pt idx="176">
                  <c:v>43643</c:v>
                </c:pt>
                <c:pt idx="177">
                  <c:v>43644</c:v>
                </c:pt>
                <c:pt idx="178">
                  <c:v>43645</c:v>
                </c:pt>
                <c:pt idx="179">
                  <c:v>43646</c:v>
                </c:pt>
                <c:pt idx="180">
                  <c:v>43647</c:v>
                </c:pt>
                <c:pt idx="181">
                  <c:v>43648</c:v>
                </c:pt>
                <c:pt idx="182">
                  <c:v>43649</c:v>
                </c:pt>
                <c:pt idx="183">
                  <c:v>43650</c:v>
                </c:pt>
                <c:pt idx="184">
                  <c:v>43651</c:v>
                </c:pt>
                <c:pt idx="185">
                  <c:v>43652</c:v>
                </c:pt>
                <c:pt idx="186">
                  <c:v>43653</c:v>
                </c:pt>
                <c:pt idx="187">
                  <c:v>43654</c:v>
                </c:pt>
                <c:pt idx="188">
                  <c:v>43655</c:v>
                </c:pt>
                <c:pt idx="189">
                  <c:v>43656</c:v>
                </c:pt>
                <c:pt idx="190">
                  <c:v>43657</c:v>
                </c:pt>
                <c:pt idx="191">
                  <c:v>43658</c:v>
                </c:pt>
                <c:pt idx="192">
                  <c:v>43659</c:v>
                </c:pt>
                <c:pt idx="193">
                  <c:v>43660</c:v>
                </c:pt>
                <c:pt idx="194">
                  <c:v>43661</c:v>
                </c:pt>
                <c:pt idx="195">
                  <c:v>43662</c:v>
                </c:pt>
                <c:pt idx="196">
                  <c:v>43663</c:v>
                </c:pt>
                <c:pt idx="197">
                  <c:v>43664</c:v>
                </c:pt>
                <c:pt idx="198">
                  <c:v>43665</c:v>
                </c:pt>
                <c:pt idx="199">
                  <c:v>43666</c:v>
                </c:pt>
                <c:pt idx="200">
                  <c:v>43667</c:v>
                </c:pt>
                <c:pt idx="201">
                  <c:v>43668</c:v>
                </c:pt>
                <c:pt idx="202">
                  <c:v>43669</c:v>
                </c:pt>
                <c:pt idx="203">
                  <c:v>43670</c:v>
                </c:pt>
                <c:pt idx="204">
                  <c:v>43671</c:v>
                </c:pt>
                <c:pt idx="205">
                  <c:v>43672</c:v>
                </c:pt>
                <c:pt idx="206">
                  <c:v>43673</c:v>
                </c:pt>
                <c:pt idx="207">
                  <c:v>43674</c:v>
                </c:pt>
                <c:pt idx="208">
                  <c:v>43675</c:v>
                </c:pt>
                <c:pt idx="209">
                  <c:v>43676</c:v>
                </c:pt>
                <c:pt idx="210">
                  <c:v>43677</c:v>
                </c:pt>
                <c:pt idx="211">
                  <c:v>43678</c:v>
                </c:pt>
                <c:pt idx="212">
                  <c:v>43679</c:v>
                </c:pt>
                <c:pt idx="213">
                  <c:v>43680</c:v>
                </c:pt>
                <c:pt idx="214">
                  <c:v>43681</c:v>
                </c:pt>
                <c:pt idx="215">
                  <c:v>43682</c:v>
                </c:pt>
                <c:pt idx="216">
                  <c:v>43683</c:v>
                </c:pt>
                <c:pt idx="217">
                  <c:v>43684</c:v>
                </c:pt>
                <c:pt idx="218">
                  <c:v>43685</c:v>
                </c:pt>
                <c:pt idx="219">
                  <c:v>43686</c:v>
                </c:pt>
                <c:pt idx="220">
                  <c:v>43687</c:v>
                </c:pt>
                <c:pt idx="221">
                  <c:v>43688</c:v>
                </c:pt>
                <c:pt idx="222">
                  <c:v>43689</c:v>
                </c:pt>
                <c:pt idx="223">
                  <c:v>43690</c:v>
                </c:pt>
                <c:pt idx="224">
                  <c:v>43691</c:v>
                </c:pt>
                <c:pt idx="225">
                  <c:v>43692</c:v>
                </c:pt>
                <c:pt idx="226">
                  <c:v>43693</c:v>
                </c:pt>
                <c:pt idx="227">
                  <c:v>43694</c:v>
                </c:pt>
                <c:pt idx="228">
                  <c:v>43695</c:v>
                </c:pt>
                <c:pt idx="229">
                  <c:v>43696</c:v>
                </c:pt>
                <c:pt idx="230">
                  <c:v>43697</c:v>
                </c:pt>
                <c:pt idx="231">
                  <c:v>43698</c:v>
                </c:pt>
                <c:pt idx="232">
                  <c:v>43699</c:v>
                </c:pt>
                <c:pt idx="233">
                  <c:v>43700</c:v>
                </c:pt>
                <c:pt idx="234">
                  <c:v>43701</c:v>
                </c:pt>
                <c:pt idx="235">
                  <c:v>43702</c:v>
                </c:pt>
                <c:pt idx="236">
                  <c:v>43703</c:v>
                </c:pt>
                <c:pt idx="237">
                  <c:v>43704</c:v>
                </c:pt>
                <c:pt idx="238">
                  <c:v>43705</c:v>
                </c:pt>
                <c:pt idx="239">
                  <c:v>43706</c:v>
                </c:pt>
                <c:pt idx="240">
                  <c:v>43707</c:v>
                </c:pt>
                <c:pt idx="241">
                  <c:v>43708</c:v>
                </c:pt>
                <c:pt idx="242">
                  <c:v>43709</c:v>
                </c:pt>
                <c:pt idx="243">
                  <c:v>43710</c:v>
                </c:pt>
                <c:pt idx="244">
                  <c:v>43711</c:v>
                </c:pt>
                <c:pt idx="245">
                  <c:v>43712</c:v>
                </c:pt>
                <c:pt idx="246">
                  <c:v>43713</c:v>
                </c:pt>
                <c:pt idx="247">
                  <c:v>43714</c:v>
                </c:pt>
                <c:pt idx="248">
                  <c:v>43715</c:v>
                </c:pt>
                <c:pt idx="249">
                  <c:v>43716</c:v>
                </c:pt>
                <c:pt idx="250">
                  <c:v>43717</c:v>
                </c:pt>
                <c:pt idx="251">
                  <c:v>43718</c:v>
                </c:pt>
                <c:pt idx="252">
                  <c:v>43719</c:v>
                </c:pt>
                <c:pt idx="253">
                  <c:v>43720</c:v>
                </c:pt>
                <c:pt idx="254">
                  <c:v>43721</c:v>
                </c:pt>
                <c:pt idx="255">
                  <c:v>43722</c:v>
                </c:pt>
                <c:pt idx="256">
                  <c:v>43723</c:v>
                </c:pt>
                <c:pt idx="257">
                  <c:v>43724</c:v>
                </c:pt>
                <c:pt idx="258">
                  <c:v>43725</c:v>
                </c:pt>
                <c:pt idx="259">
                  <c:v>43726</c:v>
                </c:pt>
                <c:pt idx="260">
                  <c:v>43727</c:v>
                </c:pt>
                <c:pt idx="261">
                  <c:v>43728</c:v>
                </c:pt>
                <c:pt idx="262">
                  <c:v>43729</c:v>
                </c:pt>
                <c:pt idx="263">
                  <c:v>43730</c:v>
                </c:pt>
                <c:pt idx="264">
                  <c:v>43731</c:v>
                </c:pt>
                <c:pt idx="265">
                  <c:v>43732</c:v>
                </c:pt>
                <c:pt idx="266">
                  <c:v>43733</c:v>
                </c:pt>
                <c:pt idx="267">
                  <c:v>43734</c:v>
                </c:pt>
                <c:pt idx="268">
                  <c:v>43735</c:v>
                </c:pt>
                <c:pt idx="269">
                  <c:v>43736</c:v>
                </c:pt>
                <c:pt idx="270">
                  <c:v>43737</c:v>
                </c:pt>
                <c:pt idx="271">
                  <c:v>43738</c:v>
                </c:pt>
                <c:pt idx="272">
                  <c:v>43739</c:v>
                </c:pt>
                <c:pt idx="273">
                  <c:v>43740</c:v>
                </c:pt>
                <c:pt idx="274">
                  <c:v>43741</c:v>
                </c:pt>
                <c:pt idx="275">
                  <c:v>43742</c:v>
                </c:pt>
                <c:pt idx="276">
                  <c:v>43743</c:v>
                </c:pt>
                <c:pt idx="277">
                  <c:v>43744</c:v>
                </c:pt>
                <c:pt idx="278">
                  <c:v>43745</c:v>
                </c:pt>
                <c:pt idx="279">
                  <c:v>43746</c:v>
                </c:pt>
                <c:pt idx="280">
                  <c:v>43747</c:v>
                </c:pt>
                <c:pt idx="281">
                  <c:v>43748</c:v>
                </c:pt>
                <c:pt idx="282">
                  <c:v>43749</c:v>
                </c:pt>
                <c:pt idx="283">
                  <c:v>43750</c:v>
                </c:pt>
                <c:pt idx="284">
                  <c:v>43751</c:v>
                </c:pt>
                <c:pt idx="285">
                  <c:v>43752</c:v>
                </c:pt>
                <c:pt idx="286">
                  <c:v>43753</c:v>
                </c:pt>
                <c:pt idx="287">
                  <c:v>43754</c:v>
                </c:pt>
                <c:pt idx="288">
                  <c:v>43755</c:v>
                </c:pt>
                <c:pt idx="289">
                  <c:v>43756</c:v>
                </c:pt>
                <c:pt idx="290">
                  <c:v>43757</c:v>
                </c:pt>
                <c:pt idx="291">
                  <c:v>43758</c:v>
                </c:pt>
                <c:pt idx="292">
                  <c:v>43759</c:v>
                </c:pt>
                <c:pt idx="293">
                  <c:v>43760</c:v>
                </c:pt>
                <c:pt idx="294">
                  <c:v>43761</c:v>
                </c:pt>
                <c:pt idx="295">
                  <c:v>43762</c:v>
                </c:pt>
                <c:pt idx="296">
                  <c:v>43763</c:v>
                </c:pt>
                <c:pt idx="297">
                  <c:v>43764</c:v>
                </c:pt>
                <c:pt idx="298">
                  <c:v>43765</c:v>
                </c:pt>
                <c:pt idx="299">
                  <c:v>43766</c:v>
                </c:pt>
                <c:pt idx="300">
                  <c:v>43767</c:v>
                </c:pt>
                <c:pt idx="301">
                  <c:v>43768</c:v>
                </c:pt>
                <c:pt idx="302">
                  <c:v>43769</c:v>
                </c:pt>
                <c:pt idx="303">
                  <c:v>43770</c:v>
                </c:pt>
                <c:pt idx="304">
                  <c:v>43771</c:v>
                </c:pt>
                <c:pt idx="305">
                  <c:v>43772</c:v>
                </c:pt>
                <c:pt idx="306">
                  <c:v>43773</c:v>
                </c:pt>
                <c:pt idx="307">
                  <c:v>43774</c:v>
                </c:pt>
                <c:pt idx="308">
                  <c:v>43775</c:v>
                </c:pt>
                <c:pt idx="309">
                  <c:v>43776</c:v>
                </c:pt>
                <c:pt idx="310">
                  <c:v>43777</c:v>
                </c:pt>
                <c:pt idx="311">
                  <c:v>43778</c:v>
                </c:pt>
                <c:pt idx="312">
                  <c:v>43779</c:v>
                </c:pt>
                <c:pt idx="313">
                  <c:v>43780</c:v>
                </c:pt>
                <c:pt idx="314">
                  <c:v>43781</c:v>
                </c:pt>
                <c:pt idx="315">
                  <c:v>43782</c:v>
                </c:pt>
                <c:pt idx="316">
                  <c:v>43783</c:v>
                </c:pt>
                <c:pt idx="317">
                  <c:v>43784</c:v>
                </c:pt>
                <c:pt idx="318">
                  <c:v>43785</c:v>
                </c:pt>
                <c:pt idx="319">
                  <c:v>43786</c:v>
                </c:pt>
                <c:pt idx="320">
                  <c:v>43787</c:v>
                </c:pt>
                <c:pt idx="321">
                  <c:v>43788</c:v>
                </c:pt>
                <c:pt idx="322">
                  <c:v>43789</c:v>
                </c:pt>
                <c:pt idx="323">
                  <c:v>43790</c:v>
                </c:pt>
                <c:pt idx="324">
                  <c:v>43791</c:v>
                </c:pt>
                <c:pt idx="325">
                  <c:v>43792</c:v>
                </c:pt>
                <c:pt idx="326">
                  <c:v>43793</c:v>
                </c:pt>
                <c:pt idx="327">
                  <c:v>43794</c:v>
                </c:pt>
                <c:pt idx="328">
                  <c:v>43795</c:v>
                </c:pt>
                <c:pt idx="329">
                  <c:v>43796</c:v>
                </c:pt>
                <c:pt idx="330">
                  <c:v>43797</c:v>
                </c:pt>
                <c:pt idx="331">
                  <c:v>43798</c:v>
                </c:pt>
                <c:pt idx="332">
                  <c:v>43799</c:v>
                </c:pt>
                <c:pt idx="333">
                  <c:v>43800</c:v>
                </c:pt>
                <c:pt idx="334">
                  <c:v>43801</c:v>
                </c:pt>
                <c:pt idx="335">
                  <c:v>43802</c:v>
                </c:pt>
                <c:pt idx="336">
                  <c:v>43803</c:v>
                </c:pt>
                <c:pt idx="337">
                  <c:v>43804</c:v>
                </c:pt>
                <c:pt idx="338">
                  <c:v>43805</c:v>
                </c:pt>
                <c:pt idx="339">
                  <c:v>43806</c:v>
                </c:pt>
                <c:pt idx="340">
                  <c:v>43807</c:v>
                </c:pt>
                <c:pt idx="341">
                  <c:v>43808</c:v>
                </c:pt>
                <c:pt idx="342">
                  <c:v>43809</c:v>
                </c:pt>
                <c:pt idx="343">
                  <c:v>43810</c:v>
                </c:pt>
                <c:pt idx="344">
                  <c:v>43811</c:v>
                </c:pt>
                <c:pt idx="345">
                  <c:v>43812</c:v>
                </c:pt>
                <c:pt idx="346">
                  <c:v>43813</c:v>
                </c:pt>
                <c:pt idx="347">
                  <c:v>43814</c:v>
                </c:pt>
                <c:pt idx="348">
                  <c:v>43815</c:v>
                </c:pt>
                <c:pt idx="349">
                  <c:v>43816</c:v>
                </c:pt>
                <c:pt idx="350">
                  <c:v>43817</c:v>
                </c:pt>
                <c:pt idx="351">
                  <c:v>43818</c:v>
                </c:pt>
                <c:pt idx="352">
                  <c:v>43819</c:v>
                </c:pt>
                <c:pt idx="353">
                  <c:v>43820</c:v>
                </c:pt>
                <c:pt idx="354">
                  <c:v>43821</c:v>
                </c:pt>
                <c:pt idx="355">
                  <c:v>43822</c:v>
                </c:pt>
                <c:pt idx="356">
                  <c:v>43823</c:v>
                </c:pt>
                <c:pt idx="357">
                  <c:v>43824</c:v>
                </c:pt>
                <c:pt idx="358">
                  <c:v>43825</c:v>
                </c:pt>
                <c:pt idx="359">
                  <c:v>43826</c:v>
                </c:pt>
                <c:pt idx="360">
                  <c:v>43827</c:v>
                </c:pt>
                <c:pt idx="361">
                  <c:v>43828</c:v>
                </c:pt>
                <c:pt idx="362">
                  <c:v>43829</c:v>
                </c:pt>
                <c:pt idx="363">
                  <c:v>43830</c:v>
                </c:pt>
              </c:numCache>
            </c:numRef>
          </c:cat>
          <c:val>
            <c:numRef>
              <c:f>'3.1'!$S$7:$S$373</c:f>
              <c:numCache>
                <c:formatCode>0.0</c:formatCode>
                <c:ptCount val="367"/>
                <c:pt idx="0">
                  <c:v>30142.310814590921</c:v>
                </c:pt>
                <c:pt idx="1">
                  <c:v>39725.241731044705</c:v>
                </c:pt>
                <c:pt idx="2">
                  <c:v>43675.934260436232</c:v>
                </c:pt>
                <c:pt idx="3">
                  <c:v>41062.55087775697</c:v>
                </c:pt>
                <c:pt idx="4">
                  <c:v>34336.864588167213</c:v>
                </c:pt>
                <c:pt idx="5">
                  <c:v>38904.247516070704</c:v>
                </c:pt>
                <c:pt idx="6">
                  <c:v>42426.268611371379</c:v>
                </c:pt>
                <c:pt idx="7">
                  <c:v>40573.136840130748</c:v>
                </c:pt>
                <c:pt idx="8">
                  <c:v>41756.171273927459</c:v>
                </c:pt>
                <c:pt idx="9">
                  <c:v>43209.600422613388</c:v>
                </c:pt>
                <c:pt idx="10">
                  <c:v>41919.424146963422</c:v>
                </c:pt>
                <c:pt idx="11">
                  <c:v>34627.393980381341</c:v>
                </c:pt>
                <c:pt idx="12">
                  <c:v>34015.709617180124</c:v>
                </c:pt>
                <c:pt idx="13">
                  <c:v>40911.796550975887</c:v>
                </c:pt>
                <c:pt idx="14">
                  <c:v>39953.557161266959</c:v>
                </c:pt>
                <c:pt idx="15">
                  <c:v>38703.458332655187</c:v>
                </c:pt>
                <c:pt idx="16">
                  <c:v>36045.589029643605</c:v>
                </c:pt>
                <c:pt idx="17">
                  <c:v>41734.401837766593</c:v>
                </c:pt>
                <c:pt idx="18">
                  <c:v>40088.098159186178</c:v>
                </c:pt>
                <c:pt idx="19">
                  <c:v>42795.177873669571</c:v>
                </c:pt>
                <c:pt idx="20">
                  <c:v>48497.901572791809</c:v>
                </c:pt>
                <c:pt idx="21">
                  <c:v>50532.41225692103</c:v>
                </c:pt>
                <c:pt idx="22">
                  <c:v>50803.541216034217</c:v>
                </c:pt>
                <c:pt idx="23">
                  <c:v>50264.41121019463</c:v>
                </c:pt>
                <c:pt idx="24">
                  <c:v>46826.723513246274</c:v>
                </c:pt>
                <c:pt idx="25">
                  <c:v>39487.988475647762</c:v>
                </c:pt>
                <c:pt idx="26">
                  <c:v>36261.438823127333</c:v>
                </c:pt>
                <c:pt idx="27">
                  <c:v>42411.657471385923</c:v>
                </c:pt>
                <c:pt idx="28">
                  <c:v>43679.408358604967</c:v>
                </c:pt>
                <c:pt idx="29">
                  <c:v>44626.644385383363</c:v>
                </c:pt>
                <c:pt idx="30">
                  <c:v>43819.47052388209</c:v>
                </c:pt>
                <c:pt idx="31">
                  <c:v>40668.641186614404</c:v>
                </c:pt>
                <c:pt idx="32">
                  <c:v>33951.275641569417</c:v>
                </c:pt>
                <c:pt idx="33">
                  <c:v>35576.440598592868</c:v>
                </c:pt>
                <c:pt idx="34">
                  <c:v>42621.710175656073</c:v>
                </c:pt>
                <c:pt idx="35">
                  <c:v>43259.692358634748</c:v>
                </c:pt>
                <c:pt idx="36">
                  <c:v>44215.345653734461</c:v>
                </c:pt>
                <c:pt idx="37">
                  <c:v>43352.642422537676</c:v>
                </c:pt>
                <c:pt idx="38">
                  <c:v>38640.18712342393</c:v>
                </c:pt>
                <c:pt idx="39">
                  <c:v>32903.081949949599</c:v>
                </c:pt>
                <c:pt idx="40">
                  <c:v>32771.114623221409</c:v>
                </c:pt>
                <c:pt idx="41">
                  <c:v>38804.3067619965</c:v>
                </c:pt>
                <c:pt idx="42">
                  <c:v>40061.50694399573</c:v>
                </c:pt>
                <c:pt idx="43">
                  <c:v>37097.800714831865</c:v>
                </c:pt>
                <c:pt idx="44">
                  <c:v>33885.363062985947</c:v>
                </c:pt>
                <c:pt idx="45">
                  <c:v>29487.906866199708</c:v>
                </c:pt>
                <c:pt idx="46">
                  <c:v>29999.019621954583</c:v>
                </c:pt>
                <c:pt idx="47">
                  <c:v>32859.277050069759</c:v>
                </c:pt>
                <c:pt idx="48">
                  <c:v>32138.173626388078</c:v>
                </c:pt>
                <c:pt idx="49">
                  <c:v>34523.471975866829</c:v>
                </c:pt>
                <c:pt idx="50">
                  <c:v>33492.745363398186</c:v>
                </c:pt>
                <c:pt idx="51">
                  <c:v>36015.299525507733</c:v>
                </c:pt>
                <c:pt idx="52">
                  <c:v>34927.188061287074</c:v>
                </c:pt>
                <c:pt idx="53">
                  <c:v>35122.625922887259</c:v>
                </c:pt>
                <c:pt idx="54">
                  <c:v>36235.781016715242</c:v>
                </c:pt>
                <c:pt idx="55">
                  <c:v>33862.794730542664</c:v>
                </c:pt>
                <c:pt idx="56">
                  <c:v>30568.875851930301</c:v>
                </c:pt>
                <c:pt idx="57">
                  <c:v>26956.583467319397</c:v>
                </c:pt>
                <c:pt idx="58">
                  <c:v>30161.148828940321</c:v>
                </c:pt>
                <c:pt idx="59">
                  <c:v>27797.638151695977</c:v>
                </c:pt>
                <c:pt idx="60">
                  <c:v>26041.636569156602</c:v>
                </c:pt>
                <c:pt idx="61">
                  <c:v>26622.627478543378</c:v>
                </c:pt>
                <c:pt idx="62">
                  <c:v>29881.900047765452</c:v>
                </c:pt>
                <c:pt idx="63">
                  <c:v>27955.907618667137</c:v>
                </c:pt>
                <c:pt idx="64">
                  <c:v>25846.843447951051</c:v>
                </c:pt>
                <c:pt idx="65">
                  <c:v>26303.137549589079</c:v>
                </c:pt>
                <c:pt idx="66">
                  <c:v>25086.465748646271</c:v>
                </c:pt>
                <c:pt idx="67">
                  <c:v>26509.046166218668</c:v>
                </c:pt>
                <c:pt idx="68">
                  <c:v>32174.315235521026</c:v>
                </c:pt>
                <c:pt idx="69">
                  <c:v>31698.785706358733</c:v>
                </c:pt>
                <c:pt idx="70">
                  <c:v>30592.330501336237</c:v>
                </c:pt>
                <c:pt idx="71">
                  <c:v>31112.841352165804</c:v>
                </c:pt>
                <c:pt idx="72">
                  <c:v>28899.994937841806</c:v>
                </c:pt>
                <c:pt idx="73">
                  <c:v>26983.980480878323</c:v>
                </c:pt>
                <c:pt idx="74">
                  <c:v>22700.507630470092</c:v>
                </c:pt>
                <c:pt idx="75">
                  <c:v>29745.255705203552</c:v>
                </c:pt>
                <c:pt idx="76">
                  <c:v>32766.856527932621</c:v>
                </c:pt>
                <c:pt idx="77">
                  <c:v>31731.0692009052</c:v>
                </c:pt>
                <c:pt idx="78">
                  <c:v>29998.819987329869</c:v>
                </c:pt>
                <c:pt idx="79">
                  <c:v>25402.783088072214</c:v>
                </c:pt>
                <c:pt idx="80">
                  <c:v>18940.122837346087</c:v>
                </c:pt>
                <c:pt idx="81">
                  <c:v>21387.999630354159</c:v>
                </c:pt>
                <c:pt idx="82">
                  <c:v>26882.122638457364</c:v>
                </c:pt>
                <c:pt idx="83">
                  <c:v>28747.45527667358</c:v>
                </c:pt>
                <c:pt idx="84">
                  <c:v>29876.386962360757</c:v>
                </c:pt>
                <c:pt idx="85">
                  <c:v>29497.451404936266</c:v>
                </c:pt>
                <c:pt idx="86">
                  <c:v>24311.393714231192</c:v>
                </c:pt>
                <c:pt idx="87">
                  <c:v>18969.427771114089</c:v>
                </c:pt>
                <c:pt idx="88">
                  <c:v>19672.011349302808</c:v>
                </c:pt>
                <c:pt idx="89">
                  <c:v>23607.123816716732</c:v>
                </c:pt>
                <c:pt idx="90">
                  <c:v>22477.739167324096</c:v>
                </c:pt>
                <c:pt idx="91">
                  <c:v>23243.127018563329</c:v>
                </c:pt>
                <c:pt idx="92">
                  <c:v>21669.537796586181</c:v>
                </c:pt>
                <c:pt idx="93">
                  <c:v>20106.165627528324</c:v>
                </c:pt>
                <c:pt idx="94">
                  <c:v>17262.668661105818</c:v>
                </c:pt>
                <c:pt idx="95">
                  <c:v>17460.923508262422</c:v>
                </c:pt>
                <c:pt idx="96">
                  <c:v>20607.166958107158</c:v>
                </c:pt>
                <c:pt idx="97">
                  <c:v>21671.348000296661</c:v>
                </c:pt>
                <c:pt idx="98">
                  <c:v>24628.680651083745</c:v>
                </c:pt>
                <c:pt idx="99">
                  <c:v>28322.391218291468</c:v>
                </c:pt>
                <c:pt idx="100">
                  <c:v>29694.502442135134</c:v>
                </c:pt>
                <c:pt idx="101">
                  <c:v>25244.019557328684</c:v>
                </c:pt>
                <c:pt idx="102">
                  <c:v>24605.818542743214</c:v>
                </c:pt>
                <c:pt idx="103">
                  <c:v>25008.039156808878</c:v>
                </c:pt>
                <c:pt idx="104">
                  <c:v>25028.125224345611</c:v>
                </c:pt>
                <c:pt idx="105">
                  <c:v>24164.099932974332</c:v>
                </c:pt>
                <c:pt idx="106">
                  <c:v>19180.066451853527</c:v>
                </c:pt>
                <c:pt idx="107">
                  <c:v>14627.573682553093</c:v>
                </c:pt>
                <c:pt idx="108">
                  <c:v>13267.954290031281</c:v>
                </c:pt>
                <c:pt idx="109">
                  <c:v>12533.488984487703</c:v>
                </c:pt>
                <c:pt idx="110">
                  <c:v>13743.534796521661</c:v>
                </c:pt>
                <c:pt idx="111">
                  <c:v>17643.661131953988</c:v>
                </c:pt>
                <c:pt idx="112">
                  <c:v>16620.504071969852</c:v>
                </c:pt>
                <c:pt idx="113">
                  <c:v>15313.356504905765</c:v>
                </c:pt>
                <c:pt idx="114">
                  <c:v>15006.772949883247</c:v>
                </c:pt>
                <c:pt idx="115">
                  <c:v>13351.153295777405</c:v>
                </c:pt>
                <c:pt idx="116">
                  <c:v>15493.598809525214</c:v>
                </c:pt>
                <c:pt idx="117">
                  <c:v>20888.890660856658</c:v>
                </c:pt>
                <c:pt idx="118">
                  <c:v>18654.294509153522</c:v>
                </c:pt>
                <c:pt idx="119">
                  <c:v>16732.474065963233</c:v>
                </c:pt>
                <c:pt idx="120">
                  <c:v>15871.777493316702</c:v>
                </c:pt>
                <c:pt idx="121">
                  <c:v>19036.015084517367</c:v>
                </c:pt>
                <c:pt idx="122">
                  <c:v>18635.485781701191</c:v>
                </c:pt>
                <c:pt idx="123">
                  <c:v>21654.316387865045</c:v>
                </c:pt>
                <c:pt idx="124">
                  <c:v>24449.982120957142</c:v>
                </c:pt>
                <c:pt idx="125">
                  <c:v>22736.62542480139</c:v>
                </c:pt>
                <c:pt idx="126">
                  <c:v>18344.186577913977</c:v>
                </c:pt>
                <c:pt idx="127">
                  <c:v>19627.420869359714</c:v>
                </c:pt>
                <c:pt idx="128">
                  <c:v>17744.338297555809</c:v>
                </c:pt>
                <c:pt idx="129">
                  <c:v>15409.26121600105</c:v>
                </c:pt>
                <c:pt idx="130">
                  <c:v>18598.298159310489</c:v>
                </c:pt>
                <c:pt idx="131">
                  <c:v>21478.211907712146</c:v>
                </c:pt>
                <c:pt idx="132">
                  <c:v>23677.535559553417</c:v>
                </c:pt>
                <c:pt idx="133">
                  <c:v>25530.004662140043</c:v>
                </c:pt>
                <c:pt idx="134">
                  <c:v>23206.777298610818</c:v>
                </c:pt>
                <c:pt idx="135">
                  <c:v>18258.725151449897</c:v>
                </c:pt>
                <c:pt idx="136">
                  <c:v>13688.89673189425</c:v>
                </c:pt>
                <c:pt idx="137">
                  <c:v>12484.592093028265</c:v>
                </c:pt>
                <c:pt idx="138">
                  <c:v>15564.136512093348</c:v>
                </c:pt>
                <c:pt idx="139">
                  <c:v>14560.425980127851</c:v>
                </c:pt>
                <c:pt idx="140">
                  <c:v>17004.157793641123</c:v>
                </c:pt>
                <c:pt idx="141">
                  <c:v>20171.034310224557</c:v>
                </c:pt>
                <c:pt idx="142">
                  <c:v>17578.880164519214</c:v>
                </c:pt>
                <c:pt idx="143">
                  <c:v>14139.368013876212</c:v>
                </c:pt>
                <c:pt idx="144">
                  <c:v>11165.492145086308</c:v>
                </c:pt>
                <c:pt idx="145">
                  <c:v>15845.143485366683</c:v>
                </c:pt>
                <c:pt idx="146">
                  <c:v>16560.163098977497</c:v>
                </c:pt>
                <c:pt idx="147">
                  <c:v>17545.068583487438</c:v>
                </c:pt>
                <c:pt idx="148">
                  <c:v>15164.439251613858</c:v>
                </c:pt>
                <c:pt idx="149">
                  <c:v>14890.304281035873</c:v>
                </c:pt>
                <c:pt idx="150">
                  <c:v>10365.127029676778</c:v>
                </c:pt>
                <c:pt idx="151">
                  <c:v>9796.6491932211666</c:v>
                </c:pt>
                <c:pt idx="152">
                  <c:v>14219.6107894491</c:v>
                </c:pt>
                <c:pt idx="153">
                  <c:v>13762.232595430736</c:v>
                </c:pt>
                <c:pt idx="154">
                  <c:v>13509.554524205689</c:v>
                </c:pt>
                <c:pt idx="155">
                  <c:v>14518.888121108264</c:v>
                </c:pt>
                <c:pt idx="156">
                  <c:v>12960.503124767662</c:v>
                </c:pt>
                <c:pt idx="157">
                  <c:v>9477.1218481862979</c:v>
                </c:pt>
                <c:pt idx="158">
                  <c:v>9550.4081211262564</c:v>
                </c:pt>
                <c:pt idx="159">
                  <c:v>11870.444154915785</c:v>
                </c:pt>
                <c:pt idx="160">
                  <c:v>14381.627375237189</c:v>
                </c:pt>
                <c:pt idx="161">
                  <c:v>14119.169821209614</c:v>
                </c:pt>
                <c:pt idx="162">
                  <c:v>13944.547163966599</c:v>
                </c:pt>
                <c:pt idx="163">
                  <c:v>13001.396688487526</c:v>
                </c:pt>
                <c:pt idx="164">
                  <c:v>8852.8513060858495</c:v>
                </c:pt>
                <c:pt idx="165">
                  <c:v>10663.882486017883</c:v>
                </c:pt>
                <c:pt idx="166">
                  <c:v>15292.150434469117</c:v>
                </c:pt>
                <c:pt idx="167">
                  <c:v>14536.005288299304</c:v>
                </c:pt>
                <c:pt idx="168">
                  <c:v>14550.296719054262</c:v>
                </c:pt>
                <c:pt idx="169">
                  <c:v>14288.229775751117</c:v>
                </c:pt>
                <c:pt idx="170">
                  <c:v>13759.291280919651</c:v>
                </c:pt>
                <c:pt idx="171">
                  <c:v>9910.6146923313445</c:v>
                </c:pt>
                <c:pt idx="172">
                  <c:v>9341.1318786811553</c:v>
                </c:pt>
                <c:pt idx="173">
                  <c:v>13898.453272491852</c:v>
                </c:pt>
                <c:pt idx="174">
                  <c:v>14111.759478196864</c:v>
                </c:pt>
                <c:pt idx="175">
                  <c:v>13699.305065467976</c:v>
                </c:pt>
                <c:pt idx="176">
                  <c:v>14271.021420215768</c:v>
                </c:pt>
                <c:pt idx="177">
                  <c:v>13839.467382159894</c:v>
                </c:pt>
                <c:pt idx="178">
                  <c:v>10930.973359081905</c:v>
                </c:pt>
                <c:pt idx="179">
                  <c:v>10177.950317020708</c:v>
                </c:pt>
                <c:pt idx="180">
                  <c:v>13310.760224317137</c:v>
                </c:pt>
                <c:pt idx="181">
                  <c:v>13837.943421893822</c:v>
                </c:pt>
                <c:pt idx="182">
                  <c:v>14076.941152004012</c:v>
                </c:pt>
                <c:pt idx="183">
                  <c:v>13474.271829065276</c:v>
                </c:pt>
                <c:pt idx="184">
                  <c:v>11546.390290237476</c:v>
                </c:pt>
                <c:pt idx="185">
                  <c:v>8235.1310655607176</c:v>
                </c:pt>
                <c:pt idx="186">
                  <c:v>9355.7318202747429</c:v>
                </c:pt>
                <c:pt idx="187">
                  <c:v>14593.119949490874</c:v>
                </c:pt>
                <c:pt idx="188">
                  <c:v>14783.975361403473</c:v>
                </c:pt>
                <c:pt idx="189">
                  <c:v>14768.656684166894</c:v>
                </c:pt>
                <c:pt idx="190">
                  <c:v>14585.553573973215</c:v>
                </c:pt>
                <c:pt idx="191">
                  <c:v>14010.198509468106</c:v>
                </c:pt>
                <c:pt idx="192">
                  <c:v>11633.175581386511</c:v>
                </c:pt>
                <c:pt idx="193">
                  <c:v>11254.78954350725</c:v>
                </c:pt>
                <c:pt idx="194">
                  <c:v>14305.645944087726</c:v>
                </c:pt>
                <c:pt idx="195">
                  <c:v>14766.97994412289</c:v>
                </c:pt>
                <c:pt idx="196">
                  <c:v>14437.936332494754</c:v>
                </c:pt>
                <c:pt idx="197">
                  <c:v>14183.957058144319</c:v>
                </c:pt>
                <c:pt idx="198">
                  <c:v>13348.042536258537</c:v>
                </c:pt>
                <c:pt idx="199">
                  <c:v>11101.890718374361</c:v>
                </c:pt>
                <c:pt idx="200">
                  <c:v>10162.364098501952</c:v>
                </c:pt>
                <c:pt idx="201">
                  <c:v>12967.711926952077</c:v>
                </c:pt>
                <c:pt idx="202">
                  <c:v>12829.472147468474</c:v>
                </c:pt>
                <c:pt idx="203">
                  <c:v>12611.735719941793</c:v>
                </c:pt>
                <c:pt idx="204">
                  <c:v>12448.665139239141</c:v>
                </c:pt>
                <c:pt idx="205">
                  <c:v>11761.589380123023</c:v>
                </c:pt>
                <c:pt idx="206">
                  <c:v>10300.200915931999</c:v>
                </c:pt>
                <c:pt idx="207">
                  <c:v>10521.419606632762</c:v>
                </c:pt>
                <c:pt idx="208">
                  <c:v>11943.569102669746</c:v>
                </c:pt>
                <c:pt idx="209">
                  <c:v>12371.341795735794</c:v>
                </c:pt>
                <c:pt idx="210">
                  <c:v>12508.665805519637</c:v>
                </c:pt>
                <c:pt idx="211">
                  <c:v>12405.465122981032</c:v>
                </c:pt>
                <c:pt idx="212">
                  <c:v>11822.636470043622</c:v>
                </c:pt>
                <c:pt idx="213">
                  <c:v>10801.695283949708</c:v>
                </c:pt>
                <c:pt idx="214">
                  <c:v>10855.677655054773</c:v>
                </c:pt>
                <c:pt idx="215">
                  <c:v>12332.770868083489</c:v>
                </c:pt>
                <c:pt idx="216">
                  <c:v>12423.539847575648</c:v>
                </c:pt>
                <c:pt idx="217">
                  <c:v>12416.876686323023</c:v>
                </c:pt>
                <c:pt idx="218">
                  <c:v>12714.403007618583</c:v>
                </c:pt>
                <c:pt idx="219">
                  <c:v>11600.69491152929</c:v>
                </c:pt>
                <c:pt idx="220">
                  <c:v>9984.0072082132792</c:v>
                </c:pt>
                <c:pt idx="221">
                  <c:v>9595.5339042145588</c:v>
                </c:pt>
                <c:pt idx="222">
                  <c:v>13144.785404238764</c:v>
                </c:pt>
                <c:pt idx="223">
                  <c:v>13357.780476579537</c:v>
                </c:pt>
                <c:pt idx="224">
                  <c:v>13324.697079100311</c:v>
                </c:pt>
                <c:pt idx="225">
                  <c:v>13333.528423453878</c:v>
                </c:pt>
                <c:pt idx="226">
                  <c:v>13267.522363237093</c:v>
                </c:pt>
                <c:pt idx="227">
                  <c:v>10696.433378504464</c:v>
                </c:pt>
                <c:pt idx="228">
                  <c:v>10126.443933358631</c:v>
                </c:pt>
                <c:pt idx="229">
                  <c:v>13788.934713881396</c:v>
                </c:pt>
                <c:pt idx="230">
                  <c:v>14250.013264648784</c:v>
                </c:pt>
                <c:pt idx="231">
                  <c:v>14171.028873945574</c:v>
                </c:pt>
                <c:pt idx="232">
                  <c:v>14014.848645219166</c:v>
                </c:pt>
                <c:pt idx="233">
                  <c:v>13426.695023253938</c:v>
                </c:pt>
                <c:pt idx="234">
                  <c:v>11637.087830102349</c:v>
                </c:pt>
                <c:pt idx="235">
                  <c:v>11830.524714115552</c:v>
                </c:pt>
                <c:pt idx="236">
                  <c:v>13548.873641213553</c:v>
                </c:pt>
                <c:pt idx="237">
                  <c:v>13298.045093726931</c:v>
                </c:pt>
                <c:pt idx="238">
                  <c:v>13360.732369355017</c:v>
                </c:pt>
                <c:pt idx="239">
                  <c:v>13238.302891277688</c:v>
                </c:pt>
                <c:pt idx="240">
                  <c:v>12465.687394432234</c:v>
                </c:pt>
                <c:pt idx="241">
                  <c:v>8122.6773895180904</c:v>
                </c:pt>
                <c:pt idx="242">
                  <c:v>9757.5521054511228</c:v>
                </c:pt>
                <c:pt idx="243">
                  <c:v>13760.352945614606</c:v>
                </c:pt>
                <c:pt idx="244">
                  <c:v>14545.620753016379</c:v>
                </c:pt>
                <c:pt idx="245">
                  <c:v>14508.286552378893</c:v>
                </c:pt>
                <c:pt idx="246">
                  <c:v>14559.19925220695</c:v>
                </c:pt>
                <c:pt idx="247">
                  <c:v>14178.983177427483</c:v>
                </c:pt>
                <c:pt idx="248">
                  <c:v>13217.080655982129</c:v>
                </c:pt>
                <c:pt idx="249">
                  <c:v>13855.537326018644</c:v>
                </c:pt>
                <c:pt idx="250">
                  <c:v>16005.055148869487</c:v>
                </c:pt>
                <c:pt idx="251">
                  <c:v>16233.200379327198</c:v>
                </c:pt>
                <c:pt idx="252">
                  <c:v>15834.099177770857</c:v>
                </c:pt>
                <c:pt idx="253">
                  <c:v>15832.052524897719</c:v>
                </c:pt>
                <c:pt idx="254">
                  <c:v>14638.619886466327</c:v>
                </c:pt>
                <c:pt idx="255">
                  <c:v>12648.307298040481</c:v>
                </c:pt>
                <c:pt idx="256">
                  <c:v>11940.111326716742</c:v>
                </c:pt>
                <c:pt idx="257">
                  <c:v>15684.136247322574</c:v>
                </c:pt>
                <c:pt idx="258">
                  <c:v>16496.948857836538</c:v>
                </c:pt>
                <c:pt idx="259">
                  <c:v>18475.242839415503</c:v>
                </c:pt>
                <c:pt idx="260">
                  <c:v>20273.261149129157</c:v>
                </c:pt>
                <c:pt idx="261">
                  <c:v>19904.848224338559</c:v>
                </c:pt>
                <c:pt idx="262">
                  <c:v>16208.163253991237</c:v>
                </c:pt>
                <c:pt idx="263">
                  <c:v>15192.016113694976</c:v>
                </c:pt>
                <c:pt idx="264">
                  <c:v>18619.925260026681</c:v>
                </c:pt>
                <c:pt idx="265">
                  <c:v>18630.924941264315</c:v>
                </c:pt>
                <c:pt idx="266">
                  <c:v>18736.884713460004</c:v>
                </c:pt>
                <c:pt idx="267">
                  <c:v>18709.242010358867</c:v>
                </c:pt>
                <c:pt idx="268">
                  <c:v>17487.051747664835</c:v>
                </c:pt>
                <c:pt idx="269">
                  <c:v>14934.886651026944</c:v>
                </c:pt>
                <c:pt idx="270">
                  <c:v>13150.795933671223</c:v>
                </c:pt>
                <c:pt idx="271">
                  <c:v>19089.329067870254</c:v>
                </c:pt>
                <c:pt idx="272">
                  <c:v>18908.551768346919</c:v>
                </c:pt>
                <c:pt idx="273">
                  <c:v>20672.687750573747</c:v>
                </c:pt>
                <c:pt idx="274">
                  <c:v>24143.541444370559</c:v>
                </c:pt>
                <c:pt idx="275">
                  <c:v>22796.802557771098</c:v>
                </c:pt>
                <c:pt idx="276">
                  <c:v>21856.883869113906</c:v>
                </c:pt>
                <c:pt idx="277">
                  <c:v>22534.718057212467</c:v>
                </c:pt>
                <c:pt idx="278">
                  <c:v>28027.227819933174</c:v>
                </c:pt>
                <c:pt idx="279">
                  <c:v>28634.940334804243</c:v>
                </c:pt>
                <c:pt idx="280">
                  <c:v>25692.83977602089</c:v>
                </c:pt>
                <c:pt idx="281">
                  <c:v>25560.337566644899</c:v>
                </c:pt>
                <c:pt idx="282">
                  <c:v>23127.04553951458</c:v>
                </c:pt>
                <c:pt idx="283">
                  <c:v>17496.469775247344</c:v>
                </c:pt>
                <c:pt idx="284">
                  <c:v>15994.432451402925</c:v>
                </c:pt>
                <c:pt idx="285">
                  <c:v>20944.289856605283</c:v>
                </c:pt>
                <c:pt idx="286">
                  <c:v>20606.826261646263</c:v>
                </c:pt>
                <c:pt idx="287">
                  <c:v>22707.142455074223</c:v>
                </c:pt>
                <c:pt idx="288">
                  <c:v>23076.4707021389</c:v>
                </c:pt>
                <c:pt idx="289">
                  <c:v>20918.771896893453</c:v>
                </c:pt>
                <c:pt idx="290">
                  <c:v>19745.425902100473</c:v>
                </c:pt>
                <c:pt idx="291">
                  <c:v>20198.740769010328</c:v>
                </c:pt>
                <c:pt idx="292">
                  <c:v>22240.927287481241</c:v>
                </c:pt>
                <c:pt idx="293">
                  <c:v>22278.788041838001</c:v>
                </c:pt>
                <c:pt idx="294">
                  <c:v>22151.813339130062</c:v>
                </c:pt>
                <c:pt idx="295">
                  <c:v>21505.885470445861</c:v>
                </c:pt>
                <c:pt idx="296">
                  <c:v>20883.369425409808</c:v>
                </c:pt>
                <c:pt idx="297">
                  <c:v>17925.671783201295</c:v>
                </c:pt>
                <c:pt idx="298">
                  <c:v>17846.479282697892</c:v>
                </c:pt>
                <c:pt idx="299">
                  <c:v>24882.892448423081</c:v>
                </c:pt>
                <c:pt idx="300">
                  <c:v>30381.275857733479</c:v>
                </c:pt>
                <c:pt idx="301">
                  <c:v>33006.946341153605</c:v>
                </c:pt>
                <c:pt idx="302">
                  <c:v>35145.539444972928</c:v>
                </c:pt>
                <c:pt idx="303">
                  <c:v>31980.70515974125</c:v>
                </c:pt>
                <c:pt idx="304">
                  <c:v>26482.323149323885</c:v>
                </c:pt>
                <c:pt idx="305">
                  <c:v>24825.85569825237</c:v>
                </c:pt>
                <c:pt idx="306">
                  <c:v>26873.164470444346</c:v>
                </c:pt>
                <c:pt idx="307">
                  <c:v>29622.622563585206</c:v>
                </c:pt>
                <c:pt idx="308">
                  <c:v>29258.768875084705</c:v>
                </c:pt>
                <c:pt idx="309">
                  <c:v>28659.279864751141</c:v>
                </c:pt>
                <c:pt idx="310">
                  <c:v>28596.813968617917</c:v>
                </c:pt>
                <c:pt idx="311">
                  <c:v>27081.795996950299</c:v>
                </c:pt>
                <c:pt idx="312">
                  <c:v>30778.248109097971</c:v>
                </c:pt>
                <c:pt idx="313">
                  <c:v>34374.271421969992</c:v>
                </c:pt>
                <c:pt idx="314">
                  <c:v>33679.429251647998</c:v>
                </c:pt>
                <c:pt idx="315">
                  <c:v>35169.845561428505</c:v>
                </c:pt>
                <c:pt idx="316">
                  <c:v>34186.021580766814</c:v>
                </c:pt>
                <c:pt idx="317">
                  <c:v>30558.205290760441</c:v>
                </c:pt>
                <c:pt idx="318">
                  <c:v>25845.817756454173</c:v>
                </c:pt>
                <c:pt idx="319">
                  <c:v>22793.233235390366</c:v>
                </c:pt>
                <c:pt idx="320">
                  <c:v>29784.813230637199</c:v>
                </c:pt>
                <c:pt idx="321">
                  <c:v>32267.280010179551</c:v>
                </c:pt>
                <c:pt idx="322">
                  <c:v>31626.38923060743</c:v>
                </c:pt>
                <c:pt idx="323">
                  <c:v>30091.279677988685</c:v>
                </c:pt>
                <c:pt idx="324">
                  <c:v>28772.524561041169</c:v>
                </c:pt>
                <c:pt idx="325">
                  <c:v>25036.570754101875</c:v>
                </c:pt>
                <c:pt idx="326">
                  <c:v>27343.582815487345</c:v>
                </c:pt>
                <c:pt idx="327">
                  <c:v>31960.475626949399</c:v>
                </c:pt>
                <c:pt idx="328">
                  <c:v>32815.033480261503</c:v>
                </c:pt>
                <c:pt idx="329">
                  <c:v>32679.058206856302</c:v>
                </c:pt>
                <c:pt idx="330">
                  <c:v>30836.139720535906</c:v>
                </c:pt>
                <c:pt idx="331">
                  <c:v>31754.656587065638</c:v>
                </c:pt>
                <c:pt idx="332">
                  <c:v>32664.14207786497</c:v>
                </c:pt>
                <c:pt idx="333">
                  <c:v>34681.131609643235</c:v>
                </c:pt>
                <c:pt idx="334">
                  <c:v>38948.770523272411</c:v>
                </c:pt>
                <c:pt idx="335">
                  <c:v>38818.206670173917</c:v>
                </c:pt>
                <c:pt idx="336">
                  <c:v>39991.132859478195</c:v>
                </c:pt>
                <c:pt idx="337">
                  <c:v>41976.11563171124</c:v>
                </c:pt>
                <c:pt idx="338">
                  <c:v>39182.907543843743</c:v>
                </c:pt>
                <c:pt idx="339">
                  <c:v>31992.185673032043</c:v>
                </c:pt>
                <c:pt idx="340">
                  <c:v>29842.096818776041</c:v>
                </c:pt>
                <c:pt idx="341">
                  <c:v>34848.984164863876</c:v>
                </c:pt>
                <c:pt idx="342">
                  <c:v>37416.50211258277</c:v>
                </c:pt>
                <c:pt idx="343">
                  <c:v>41761.936254959059</c:v>
                </c:pt>
                <c:pt idx="344">
                  <c:v>41114.632304250212</c:v>
                </c:pt>
                <c:pt idx="345">
                  <c:v>38812.23485218484</c:v>
                </c:pt>
                <c:pt idx="346">
                  <c:v>33282.733910010771</c:v>
                </c:pt>
                <c:pt idx="347">
                  <c:v>30350.452772970086</c:v>
                </c:pt>
                <c:pt idx="348">
                  <c:v>34597.594173242986</c:v>
                </c:pt>
                <c:pt idx="349">
                  <c:v>35463.846146108539</c:v>
                </c:pt>
                <c:pt idx="350">
                  <c:v>33961.368147580477</c:v>
                </c:pt>
                <c:pt idx="351">
                  <c:v>32637.816828436746</c:v>
                </c:pt>
                <c:pt idx="352">
                  <c:v>27194.125647203757</c:v>
                </c:pt>
                <c:pt idx="353">
                  <c:v>25337.207008982201</c:v>
                </c:pt>
                <c:pt idx="354">
                  <c:v>26574.450266902357</c:v>
                </c:pt>
                <c:pt idx="355">
                  <c:v>27075.169819380753</c:v>
                </c:pt>
                <c:pt idx="356">
                  <c:v>25390.865423642492</c:v>
                </c:pt>
                <c:pt idx="357">
                  <c:v>25681.764337020039</c:v>
                </c:pt>
                <c:pt idx="358">
                  <c:v>29381.547463338942</c:v>
                </c:pt>
                <c:pt idx="359">
                  <c:v>30327.982220232483</c:v>
                </c:pt>
                <c:pt idx="360">
                  <c:v>31905.775690509668</c:v>
                </c:pt>
                <c:pt idx="361">
                  <c:v>33712.361908619154</c:v>
                </c:pt>
                <c:pt idx="362">
                  <c:v>34103.730540313692</c:v>
                </c:pt>
                <c:pt idx="363">
                  <c:v>33828.091128839624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9C-4460-B9DD-57855C15E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21056"/>
        <c:axId val="180222592"/>
      </c:areaChart>
      <c:dateAx>
        <c:axId val="180221056"/>
        <c:scaling>
          <c:orientation val="minMax"/>
        </c:scaling>
        <c:delete val="0"/>
        <c:axPos val="b"/>
        <c:majorGridlines/>
        <c:numFmt formatCode="d/m;@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cs-CZ"/>
          </a:p>
        </c:txPr>
        <c:crossAx val="180222592"/>
        <c:crosses val="autoZero"/>
        <c:auto val="1"/>
        <c:lblOffset val="100"/>
        <c:baseTimeUnit val="days"/>
        <c:majorUnit val="1"/>
        <c:majorTimeUnit val="months"/>
      </c:dateAx>
      <c:valAx>
        <c:axId val="1802225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80221056"/>
        <c:crosses val="autoZero"/>
        <c:crossBetween val="midCat"/>
        <c:minorUnit val="20"/>
      </c:valAx>
    </c:plotArea>
    <c:legend>
      <c:legendPos val="b"/>
      <c:layout>
        <c:manualLayout>
          <c:xMode val="edge"/>
          <c:yMode val="edge"/>
          <c:x val="0.2950900108074726"/>
          <c:y val="0.85888883520823345"/>
          <c:w val="0.39782121352478"/>
          <c:h val="0.1001142159176357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'7.5'!$AA$4</c:f>
              <c:strCache>
                <c:ptCount val="1"/>
              </c:strCache>
            </c:strRef>
          </c:tx>
          <c:spPr>
            <a:noFill/>
            <a:ln>
              <a:noFill/>
            </a:ln>
          </c:spPr>
          <c:cat>
            <c:numRef>
              <c:f>'7.5'!$Z$5:$Z$28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'7.5'!$AA$5:$AA$28</c:f>
              <c:numCache>
                <c:formatCode>#,##0.0</c:formatCode>
                <c:ptCount val="24"/>
                <c:pt idx="0">
                  <c:v>1953.2691353326843</c:v>
                </c:pt>
                <c:pt idx="1">
                  <c:v>2074.6325577326843</c:v>
                </c:pt>
                <c:pt idx="2">
                  <c:v>2147.9999567326845</c:v>
                </c:pt>
                <c:pt idx="3">
                  <c:v>2138.4938278326845</c:v>
                </c:pt>
                <c:pt idx="4">
                  <c:v>2052.8729706326844</c:v>
                </c:pt>
                <c:pt idx="5">
                  <c:v>1960.2654233326841</c:v>
                </c:pt>
                <c:pt idx="6">
                  <c:v>1882.0585056326843</c:v>
                </c:pt>
                <c:pt idx="7">
                  <c:v>1835.0364464326844</c:v>
                </c:pt>
                <c:pt idx="8">
                  <c:v>1832.4015887326841</c:v>
                </c:pt>
                <c:pt idx="9">
                  <c:v>1847.7050204326845</c:v>
                </c:pt>
                <c:pt idx="10">
                  <c:v>1909.0109820326841</c:v>
                </c:pt>
                <c:pt idx="11">
                  <c:v>1974.8062833326842</c:v>
                </c:pt>
                <c:pt idx="12">
                  <c:v>1989.9747410326843</c:v>
                </c:pt>
                <c:pt idx="13">
                  <c:v>1983.4026310410241</c:v>
                </c:pt>
                <c:pt idx="14">
                  <c:v>1861.1223130326841</c:v>
                </c:pt>
                <c:pt idx="15">
                  <c:v>1725.0926551326843</c:v>
                </c:pt>
                <c:pt idx="16">
                  <c:v>1553.1324124326839</c:v>
                </c:pt>
                <c:pt idx="17">
                  <c:v>1401.1587703326841</c:v>
                </c:pt>
                <c:pt idx="18">
                  <c:v>1334.7265074326838</c:v>
                </c:pt>
                <c:pt idx="19">
                  <c:v>1325.833667132684</c:v>
                </c:pt>
                <c:pt idx="20">
                  <c:v>1342.3667297326845</c:v>
                </c:pt>
                <c:pt idx="21">
                  <c:v>1366.4663079326842</c:v>
                </c:pt>
                <c:pt idx="22">
                  <c:v>1467.8294474326844</c:v>
                </c:pt>
                <c:pt idx="23">
                  <c:v>1659.7278114326841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51-43EE-8404-C31478874858}"/>
            </c:ext>
          </c:extLst>
        </c:ser>
        <c:ser>
          <c:idx val="1"/>
          <c:order val="1"/>
          <c:tx>
            <c:strRef>
              <c:f>'7.5'!$AB$4</c:f>
              <c:strCache>
                <c:ptCount val="1"/>
                <c:pt idx="0">
                  <c:v>Rozsah 2010 - 2017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cat>
            <c:numRef>
              <c:f>'7.5'!$Z$5:$Z$28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'7.5'!$AB$5:$AB$28</c:f>
              <c:numCache>
                <c:formatCode>#,##0.0</c:formatCode>
                <c:ptCount val="24"/>
                <c:pt idx="0">
                  <c:v>955.11936466731481</c:v>
                </c:pt>
                <c:pt idx="1">
                  <c:v>879.65594226731446</c:v>
                </c:pt>
                <c:pt idx="2">
                  <c:v>766.42055132934638</c:v>
                </c:pt>
                <c:pt idx="3">
                  <c:v>729.33117328182425</c:v>
                </c:pt>
                <c:pt idx="4">
                  <c:v>706.33985721423142</c:v>
                </c:pt>
                <c:pt idx="5">
                  <c:v>690.22307666731535</c:v>
                </c:pt>
                <c:pt idx="6">
                  <c:v>702.52999436731557</c:v>
                </c:pt>
                <c:pt idx="7">
                  <c:v>733.95205356731503</c:v>
                </c:pt>
                <c:pt idx="8">
                  <c:v>753.28691126731519</c:v>
                </c:pt>
                <c:pt idx="9">
                  <c:v>777.88347956731536</c:v>
                </c:pt>
                <c:pt idx="10">
                  <c:v>772.87751796731504</c:v>
                </c:pt>
                <c:pt idx="11">
                  <c:v>768.18221666731529</c:v>
                </c:pt>
                <c:pt idx="12">
                  <c:v>758.31375896731583</c:v>
                </c:pt>
                <c:pt idx="13">
                  <c:v>708.98586895897506</c:v>
                </c:pt>
                <c:pt idx="14">
                  <c:v>701.06618696731516</c:v>
                </c:pt>
                <c:pt idx="15">
                  <c:v>643.79584486731528</c:v>
                </c:pt>
                <c:pt idx="16">
                  <c:v>602.35608756731563</c:v>
                </c:pt>
                <c:pt idx="17">
                  <c:v>736.82972966731541</c:v>
                </c:pt>
                <c:pt idx="18">
                  <c:v>809.66199256731579</c:v>
                </c:pt>
                <c:pt idx="19">
                  <c:v>840.75483286731537</c:v>
                </c:pt>
                <c:pt idx="20">
                  <c:v>891.82177026731529</c:v>
                </c:pt>
                <c:pt idx="21">
                  <c:v>1001.3221920673154</c:v>
                </c:pt>
                <c:pt idx="22">
                  <c:v>1103.9590525673152</c:v>
                </c:pt>
                <c:pt idx="23">
                  <c:v>1117.5606885673155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51-43EE-8404-C31478874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668288"/>
        <c:axId val="244669824"/>
      </c:areaChart>
      <c:lineChart>
        <c:grouping val="standard"/>
        <c:varyColors val="0"/>
        <c:ser>
          <c:idx val="2"/>
          <c:order val="2"/>
          <c:tx>
            <c:strRef>
              <c:f>'7.5'!$AC$4</c:f>
              <c:strCache>
                <c:ptCount val="1"/>
                <c:pt idx="0">
                  <c:v>27.2.2018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'7.5'!$Z$5:$Z$28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'7.5'!$AC$5:$AC$28</c:f>
              <c:numCache>
                <c:formatCode>#,##0.0</c:formatCode>
                <c:ptCount val="24"/>
                <c:pt idx="0">
                  <c:v>2591.3613018396077</c:v>
                </c:pt>
                <c:pt idx="1">
                  <c:v>2696.6163018396073</c:v>
                </c:pt>
                <c:pt idx="2">
                  <c:v>2726.900301839607</c:v>
                </c:pt>
                <c:pt idx="3">
                  <c:v>2670.2773018396069</c:v>
                </c:pt>
                <c:pt idx="4">
                  <c:v>2583.9263018396077</c:v>
                </c:pt>
                <c:pt idx="5">
                  <c:v>2487.2373018396079</c:v>
                </c:pt>
                <c:pt idx="6">
                  <c:v>2452.1243018396076</c:v>
                </c:pt>
                <c:pt idx="7">
                  <c:v>2368.342301839607</c:v>
                </c:pt>
                <c:pt idx="8">
                  <c:v>2349.304301839607</c:v>
                </c:pt>
                <c:pt idx="9">
                  <c:v>2360.7003018396072</c:v>
                </c:pt>
                <c:pt idx="10">
                  <c:v>2427.5773018396076</c:v>
                </c:pt>
                <c:pt idx="11">
                  <c:v>2417.7273018396072</c:v>
                </c:pt>
                <c:pt idx="12">
                  <c:v>2505.7143018396073</c:v>
                </c:pt>
                <c:pt idx="13">
                  <c:v>2491.3843018396069</c:v>
                </c:pt>
                <c:pt idx="14">
                  <c:v>2368.6753018396071</c:v>
                </c:pt>
                <c:pt idx="15">
                  <c:v>2285.6313018396072</c:v>
                </c:pt>
                <c:pt idx="16">
                  <c:v>2112.6863018396079</c:v>
                </c:pt>
                <c:pt idx="17">
                  <c:v>1929.6453018396076</c:v>
                </c:pt>
                <c:pt idx="18">
                  <c:v>1884.2693018396076</c:v>
                </c:pt>
                <c:pt idx="19">
                  <c:v>1890.7623018396071</c:v>
                </c:pt>
                <c:pt idx="20">
                  <c:v>1923.1903018396076</c:v>
                </c:pt>
                <c:pt idx="21">
                  <c:v>1976.4903018396071</c:v>
                </c:pt>
                <c:pt idx="22">
                  <c:v>2084.5113018396073</c:v>
                </c:pt>
                <c:pt idx="23">
                  <c:v>2313.5433018396079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51-43EE-8404-C31478874858}"/>
            </c:ext>
          </c:extLst>
        </c:ser>
        <c:ser>
          <c:idx val="3"/>
          <c:order val="3"/>
          <c:tx>
            <c:strRef>
              <c:f>'7.5'!$AD$4</c:f>
              <c:strCache>
                <c:ptCount val="1"/>
                <c:pt idx="0">
                  <c:v>23.1.2019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'7.5'!$Z$5:$Z$28</c:f>
              <c:numCache>
                <c:formatCode>h:mm;@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'7.5'!$AD$5:$AD$28</c:f>
              <c:numCache>
                <c:formatCode>#,##0.0</c:formatCode>
                <c:ptCount val="24"/>
                <c:pt idx="0">
                  <c:v>2345.9263006680926</c:v>
                </c:pt>
                <c:pt idx="1">
                  <c:v>2412.6233006680927</c:v>
                </c:pt>
                <c:pt idx="2">
                  <c:v>2426.2663006680923</c:v>
                </c:pt>
                <c:pt idx="3">
                  <c:v>2425.4673006680928</c:v>
                </c:pt>
                <c:pt idx="4">
                  <c:v>2376.9683006680921</c:v>
                </c:pt>
                <c:pt idx="5">
                  <c:v>2297.6783006680926</c:v>
                </c:pt>
                <c:pt idx="6">
                  <c:v>2249.7793006680927</c:v>
                </c:pt>
                <c:pt idx="7">
                  <c:v>2215.539300668092</c:v>
                </c:pt>
                <c:pt idx="8">
                  <c:v>2186.7923006680926</c:v>
                </c:pt>
                <c:pt idx="9">
                  <c:v>2215.6543006680931</c:v>
                </c:pt>
                <c:pt idx="10">
                  <c:v>2244.9323006680929</c:v>
                </c:pt>
                <c:pt idx="11">
                  <c:v>2265.2783006680925</c:v>
                </c:pt>
                <c:pt idx="12">
                  <c:v>2257.1453006680931</c:v>
                </c:pt>
                <c:pt idx="13">
                  <c:v>2248.4173006680926</c:v>
                </c:pt>
                <c:pt idx="14">
                  <c:v>2212.6813006680923</c:v>
                </c:pt>
                <c:pt idx="15">
                  <c:v>2087.2173006680928</c:v>
                </c:pt>
                <c:pt idx="16">
                  <c:v>1880.4143006680929</c:v>
                </c:pt>
                <c:pt idx="17">
                  <c:v>1733.1783006680926</c:v>
                </c:pt>
                <c:pt idx="18">
                  <c:v>1640.9033006680925</c:v>
                </c:pt>
                <c:pt idx="19">
                  <c:v>1650.7973006680925</c:v>
                </c:pt>
                <c:pt idx="20">
                  <c:v>1686.8763006680929</c:v>
                </c:pt>
                <c:pt idx="21">
                  <c:v>1755.2353006680926</c:v>
                </c:pt>
                <c:pt idx="22">
                  <c:v>1872.4783006680927</c:v>
                </c:pt>
                <c:pt idx="23">
                  <c:v>2115.2913006680928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C51-43EE-8404-C31478874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68288"/>
        <c:axId val="244669824"/>
      </c:lineChart>
      <c:catAx>
        <c:axId val="244668288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crossAx val="244669824"/>
        <c:crosses val="autoZero"/>
        <c:auto val="1"/>
        <c:lblAlgn val="ctr"/>
        <c:lblOffset val="100"/>
        <c:noMultiLvlLbl val="0"/>
      </c:catAx>
      <c:valAx>
        <c:axId val="244669824"/>
        <c:scaling>
          <c:orientation val="minMax"/>
          <c:max val="3000"/>
          <c:min val="1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tis. m</a:t>
                </a:r>
                <a:r>
                  <a:rPr lang="cs-CZ" b="0" baseline="30000"/>
                  <a:t>3</a:t>
                </a:r>
                <a:r>
                  <a:rPr lang="cs-CZ" b="0"/>
                  <a:t>/hod</a:t>
                </a:r>
              </a:p>
            </c:rich>
          </c:tx>
          <c:layout>
            <c:manualLayout>
              <c:xMode val="edge"/>
              <c:yMode val="edge"/>
              <c:x val="1.8018018018018018E-2"/>
              <c:y val="0.3829064275602930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44668288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1788917427350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'8.1'!$U$8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'8.1'!$T$9:$T$20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'8.1'!$U$9:$U$20</c:f>
              <c:numCache>
                <c:formatCode>#,##0</c:formatCode>
                <c:ptCount val="12"/>
                <c:pt idx="0">
                  <c:v>468727.58984682872</c:v>
                </c:pt>
                <c:pt idx="1">
                  <c:v>382344.64560205588</c:v>
                </c:pt>
                <c:pt idx="2">
                  <c:v>348849.05299000005</c:v>
                </c:pt>
                <c:pt idx="3">
                  <c:v>300612.66951825778</c:v>
                </c:pt>
                <c:pt idx="4">
                  <c:v>292398.27205025638</c:v>
                </c:pt>
                <c:pt idx="5">
                  <c:v>288833.89419038111</c:v>
                </c:pt>
                <c:pt idx="6">
                  <c:v>304373.98137768079</c:v>
                </c:pt>
                <c:pt idx="7">
                  <c:v>292607.03581046977</c:v>
                </c:pt>
                <c:pt idx="8">
                  <c:v>333403.29740828974</c:v>
                </c:pt>
                <c:pt idx="9">
                  <c:v>396258.65549089783</c:v>
                </c:pt>
                <c:pt idx="10">
                  <c:v>407229.7622397744</c:v>
                </c:pt>
                <c:pt idx="11">
                  <c:v>385102.02514436189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AB-4553-8F40-24419C612C42}"/>
            </c:ext>
          </c:extLst>
        </c:ser>
        <c:ser>
          <c:idx val="1"/>
          <c:order val="1"/>
          <c:tx>
            <c:strRef>
              <c:f>'8.1'!$V$8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'8.1'!$T$9:$T$20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'8.1'!$V$9:$V$20</c:f>
              <c:numCache>
                <c:formatCode>#,##0</c:formatCode>
                <c:ptCount val="12"/>
                <c:pt idx="0">
                  <c:v>134877.65914987426</c:v>
                </c:pt>
                <c:pt idx="1">
                  <c:v>101885.49560539416</c:v>
                </c:pt>
                <c:pt idx="2">
                  <c:v>89066.065999999992</c:v>
                </c:pt>
                <c:pt idx="3">
                  <c:v>61589.238144865623</c:v>
                </c:pt>
                <c:pt idx="4">
                  <c:v>53531.952635657137</c:v>
                </c:pt>
                <c:pt idx="5">
                  <c:v>29698.911580270604</c:v>
                </c:pt>
                <c:pt idx="6">
                  <c:v>30345.594394872031</c:v>
                </c:pt>
                <c:pt idx="7">
                  <c:v>30114.484542150447</c:v>
                </c:pt>
                <c:pt idx="8">
                  <c:v>39364.310449355609</c:v>
                </c:pt>
                <c:pt idx="9">
                  <c:v>69888.895031148117</c:v>
                </c:pt>
                <c:pt idx="10">
                  <c:v>91231.230624823671</c:v>
                </c:pt>
                <c:pt idx="11">
                  <c:v>106361.64391407228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AB-4553-8F40-24419C612C42}"/>
            </c:ext>
          </c:extLst>
        </c:ser>
        <c:ser>
          <c:idx val="2"/>
          <c:order val="2"/>
          <c:tx>
            <c:strRef>
              <c:f>'8.1'!$W$8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'8.1'!$T$9:$T$20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'8.1'!$W$9:$W$20</c:f>
              <c:numCache>
                <c:formatCode>#,##0</c:formatCode>
                <c:ptCount val="12"/>
                <c:pt idx="0">
                  <c:v>256850.92623728438</c:v>
                </c:pt>
                <c:pt idx="1">
                  <c:v>174093.33749625291</c:v>
                </c:pt>
                <c:pt idx="2">
                  <c:v>135418.82900000026</c:v>
                </c:pt>
                <c:pt idx="3">
                  <c:v>79631.993111788572</c:v>
                </c:pt>
                <c:pt idx="4">
                  <c:v>69839.955065149799</c:v>
                </c:pt>
                <c:pt idx="5">
                  <c:v>15341.828577017428</c:v>
                </c:pt>
                <c:pt idx="6">
                  <c:v>15614.57651623488</c:v>
                </c:pt>
                <c:pt idx="7">
                  <c:v>15141.259798565954</c:v>
                </c:pt>
                <c:pt idx="8">
                  <c:v>31591.335229989822</c:v>
                </c:pt>
                <c:pt idx="9">
                  <c:v>81453.450297014046</c:v>
                </c:pt>
                <c:pt idx="10">
                  <c:v>135215.42232978175</c:v>
                </c:pt>
                <c:pt idx="11">
                  <c:v>191282.18226151841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7AB-4553-8F40-24419C612C42}"/>
            </c:ext>
          </c:extLst>
        </c:ser>
        <c:ser>
          <c:idx val="3"/>
          <c:order val="3"/>
          <c:tx>
            <c:strRef>
              <c:f>'8.1'!$X$8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'8.1'!$T$9:$T$20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'8.1'!$X$9:$X$20</c:f>
              <c:numCache>
                <c:formatCode>#,##0</c:formatCode>
                <c:ptCount val="12"/>
                <c:pt idx="0">
                  <c:v>400252.04312767216</c:v>
                </c:pt>
                <c:pt idx="1">
                  <c:v>326875.92612364673</c:v>
                </c:pt>
                <c:pt idx="2">
                  <c:v>254791.25482</c:v>
                </c:pt>
                <c:pt idx="3">
                  <c:v>147328.62539718841</c:v>
                </c:pt>
                <c:pt idx="4">
                  <c:v>127661.30121508105</c:v>
                </c:pt>
                <c:pt idx="5">
                  <c:v>31134.172397070615</c:v>
                </c:pt>
                <c:pt idx="6">
                  <c:v>29397.765916345303</c:v>
                </c:pt>
                <c:pt idx="7">
                  <c:v>32201.7866740875</c:v>
                </c:pt>
                <c:pt idx="8">
                  <c:v>57920.994560246661</c:v>
                </c:pt>
                <c:pt idx="9">
                  <c:v>151816.21601890645</c:v>
                </c:pt>
                <c:pt idx="10">
                  <c:v>248045.14119093469</c:v>
                </c:pt>
                <c:pt idx="11">
                  <c:v>365809.37760291359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7AB-4553-8F40-24419C612C42}"/>
            </c:ext>
          </c:extLst>
        </c:ser>
        <c:ser>
          <c:idx val="4"/>
          <c:order val="4"/>
          <c:tx>
            <c:strRef>
              <c:f>'8.1'!$Y$8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'8.1'!$T$9:$T$20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'8.1'!$Y$9:$Y$20</c:f>
              <c:numCache>
                <c:formatCode>#,##0</c:formatCode>
                <c:ptCount val="12"/>
                <c:pt idx="0">
                  <c:v>23110.507660291594</c:v>
                </c:pt>
                <c:pt idx="1">
                  <c:v>18243.604442498687</c:v>
                </c:pt>
                <c:pt idx="2">
                  <c:v>16173.027530453144</c:v>
                </c:pt>
                <c:pt idx="3">
                  <c:v>11963.12998127518</c:v>
                </c:pt>
                <c:pt idx="4">
                  <c:v>13922.185557626584</c:v>
                </c:pt>
                <c:pt idx="5">
                  <c:v>12591.909907852778</c:v>
                </c:pt>
                <c:pt idx="6">
                  <c:v>12305.861357314809</c:v>
                </c:pt>
                <c:pt idx="7">
                  <c:v>11293.507375111563</c:v>
                </c:pt>
                <c:pt idx="8">
                  <c:v>10828.312527569105</c:v>
                </c:pt>
                <c:pt idx="9">
                  <c:v>12476.810229630766</c:v>
                </c:pt>
                <c:pt idx="10">
                  <c:v>16676.362542477185</c:v>
                </c:pt>
                <c:pt idx="11">
                  <c:v>-8361.8101893426356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7AB-4553-8F40-24419C612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8113792"/>
        <c:axId val="254816640"/>
      </c:barChart>
      <c:catAx>
        <c:axId val="248113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54816640"/>
        <c:crosses val="autoZero"/>
        <c:auto val="1"/>
        <c:lblAlgn val="ctr"/>
        <c:lblOffset val="100"/>
        <c:noMultiLvlLbl val="0"/>
      </c:catAx>
      <c:valAx>
        <c:axId val="25481664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48113792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38565010408181738"/>
          <c:y val="0.13361665510951831"/>
          <c:w val="0.3870228216988571"/>
          <c:h val="0.13694362628988074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5116279069767442E-2"/>
          <c:w val="0.85586431740875435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'8.1'!$L$28</c:f>
              <c:strCache>
                <c:ptCount val="1"/>
                <c:pt idx="0">
                  <c:v>Počet zákazníků ke konci období</c:v>
                </c:pt>
              </c:strCache>
            </c:strRef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'8.1'!$K$29:$K$38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'8.1'!$L$29:$L$38</c:f>
              <c:numCache>
                <c:formatCode>#,##0</c:formatCode>
                <c:ptCount val="10"/>
                <c:pt idx="0">
                  <c:v>2870634</c:v>
                </c:pt>
                <c:pt idx="1">
                  <c:v>2869023</c:v>
                </c:pt>
                <c:pt idx="2">
                  <c:v>2868083.1</c:v>
                </c:pt>
                <c:pt idx="3">
                  <c:v>2860344.9</c:v>
                </c:pt>
                <c:pt idx="4">
                  <c:v>2849162</c:v>
                </c:pt>
                <c:pt idx="5">
                  <c:v>2844334</c:v>
                </c:pt>
                <c:pt idx="6">
                  <c:v>2840473</c:v>
                </c:pt>
                <c:pt idx="7">
                  <c:v>2844257</c:v>
                </c:pt>
                <c:pt idx="8">
                  <c:v>2840619</c:v>
                </c:pt>
                <c:pt idx="9">
                  <c:v>2834509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BB-4975-9088-2D8DEB93C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41216"/>
        <c:axId val="254842752"/>
      </c:lineChart>
      <c:catAx>
        <c:axId val="25484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4842752"/>
        <c:crosses val="autoZero"/>
        <c:auto val="1"/>
        <c:lblAlgn val="ctr"/>
        <c:lblOffset val="100"/>
        <c:noMultiLvlLbl val="0"/>
      </c:catAx>
      <c:valAx>
        <c:axId val="254842752"/>
        <c:scaling>
          <c:orientation val="minMax"/>
          <c:max val="2875000"/>
          <c:min val="283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54841216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84308414389377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'8.1'!$U$22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'8.1'!$T$23:$T$32</c:f>
              <c:numCache>
                <c:formatCode>#,##0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'8.1'!$U$23:$U$32</c:f>
              <c:numCache>
                <c:formatCode>#,##0</c:formatCode>
                <c:ptCount val="10"/>
                <c:pt idx="0">
                  <c:v>3650037.5800403813</c:v>
                </c:pt>
                <c:pt idx="1">
                  <c:v>3544517.7146528307</c:v>
                </c:pt>
                <c:pt idx="2">
                  <c:v>3542741.3316356624</c:v>
                </c:pt>
                <c:pt idx="3">
                  <c:v>3627323.0662095109</c:v>
                </c:pt>
                <c:pt idx="4">
                  <c:v>3410397.2052618805</c:v>
                </c:pt>
                <c:pt idx="5">
                  <c:v>3522761.6740966924</c:v>
                </c:pt>
                <c:pt idx="6">
                  <c:v>3836358.4581271773</c:v>
                </c:pt>
                <c:pt idx="7">
                  <c:v>3847746</c:v>
                </c:pt>
                <c:pt idx="8">
                  <c:v>3854919.8167295875</c:v>
                </c:pt>
                <c:pt idx="9">
                  <c:v>4200740.8816692531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EE-4E35-AA8D-38D1257E222A}"/>
            </c:ext>
          </c:extLst>
        </c:ser>
        <c:ser>
          <c:idx val="1"/>
          <c:order val="1"/>
          <c:tx>
            <c:strRef>
              <c:f>'8.1'!$V$22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'8.1'!$T$23:$T$32</c:f>
              <c:numCache>
                <c:formatCode>#,##0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'8.1'!$V$23:$V$32</c:f>
              <c:numCache>
                <c:formatCode>#,##0</c:formatCode>
                <c:ptCount val="10"/>
                <c:pt idx="0">
                  <c:v>881003.7517394172</c:v>
                </c:pt>
                <c:pt idx="1">
                  <c:v>782883.88973771583</c:v>
                </c:pt>
                <c:pt idx="2">
                  <c:v>801433.25080113055</c:v>
                </c:pt>
                <c:pt idx="3">
                  <c:v>819144.45046701445</c:v>
                </c:pt>
                <c:pt idx="4">
                  <c:v>712956.65283609333</c:v>
                </c:pt>
                <c:pt idx="5">
                  <c:v>740547.16276384518</c:v>
                </c:pt>
                <c:pt idx="6">
                  <c:v>801511.80511781632</c:v>
                </c:pt>
                <c:pt idx="7">
                  <c:v>905811.00000000012</c:v>
                </c:pt>
                <c:pt idx="8">
                  <c:v>802317.10169693304</c:v>
                </c:pt>
                <c:pt idx="9">
                  <c:v>837955.48207248398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EE-4E35-AA8D-38D1257E222A}"/>
            </c:ext>
          </c:extLst>
        </c:ser>
        <c:ser>
          <c:idx val="2"/>
          <c:order val="2"/>
          <c:tx>
            <c:strRef>
              <c:f>'8.1'!$W$22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'8.1'!$T$23:$T$32</c:f>
              <c:numCache>
                <c:formatCode>#,##0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'8.1'!$W$23:$W$32</c:f>
              <c:numCache>
                <c:formatCode>#,##0</c:formatCode>
                <c:ptCount val="10"/>
                <c:pt idx="0">
                  <c:v>1365455.5156325032</c:v>
                </c:pt>
                <c:pt idx="1">
                  <c:v>1159817.3896996931</c:v>
                </c:pt>
                <c:pt idx="2">
                  <c:v>1196669.5217189353</c:v>
                </c:pt>
                <c:pt idx="3">
                  <c:v>1204242.4930758923</c:v>
                </c:pt>
                <c:pt idx="4">
                  <c:v>980633.63749940379</c:v>
                </c:pt>
                <c:pt idx="5">
                  <c:v>1057163.4652972291</c:v>
                </c:pt>
                <c:pt idx="6">
                  <c:v>1152681.5890783148</c:v>
                </c:pt>
                <c:pt idx="7">
                  <c:v>1238757.2516670562</c:v>
                </c:pt>
                <c:pt idx="8">
                  <c:v>1117915.2635170002</c:v>
                </c:pt>
                <c:pt idx="9">
                  <c:v>1201475.0959205984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4EE-4E35-AA8D-38D1257E222A}"/>
            </c:ext>
          </c:extLst>
        </c:ser>
        <c:ser>
          <c:idx val="3"/>
          <c:order val="3"/>
          <c:tx>
            <c:strRef>
              <c:f>'8.1'!$X$22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'8.1'!$T$23:$T$32</c:f>
              <c:numCache>
                <c:formatCode>#,##0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'8.1'!$X$23:$X$32</c:f>
              <c:numCache>
                <c:formatCode>#,##0</c:formatCode>
                <c:ptCount val="10"/>
                <c:pt idx="0">
                  <c:v>2905522.696831625</c:v>
                </c:pt>
                <c:pt idx="1">
                  <c:v>2443944.6972930189</c:v>
                </c:pt>
                <c:pt idx="2">
                  <c:v>2468975.0847144169</c:v>
                </c:pt>
                <c:pt idx="3">
                  <c:v>2473738.6571432869</c:v>
                </c:pt>
                <c:pt idx="4">
                  <c:v>1999119.7194391894</c:v>
                </c:pt>
                <c:pt idx="5">
                  <c:v>2171135.5106019503</c:v>
                </c:pt>
                <c:pt idx="6">
                  <c:v>2368461.0261057094</c:v>
                </c:pt>
                <c:pt idx="7">
                  <c:v>2427268.7824260001</c:v>
                </c:pt>
                <c:pt idx="8">
                  <c:v>2275641.6101114</c:v>
                </c:pt>
                <c:pt idx="9">
                  <c:v>2173234.605044093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4EE-4E35-AA8D-38D1257E222A}"/>
            </c:ext>
          </c:extLst>
        </c:ser>
        <c:ser>
          <c:idx val="4"/>
          <c:order val="4"/>
          <c:tx>
            <c:strRef>
              <c:f>'8.1'!$Y$22</c:f>
              <c:strCache>
                <c:ptCount val="1"/>
                <c:pt idx="0">
                  <c:v>OP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'8.1'!$T$23:$T$32</c:f>
              <c:numCache>
                <c:formatCode>#,##0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'8.1'!$Y$23:$Y$32</c:f>
              <c:numCache>
                <c:formatCode>#,##0</c:formatCode>
                <c:ptCount val="10"/>
                <c:pt idx="0">
                  <c:v>177180.45575607382</c:v>
                </c:pt>
                <c:pt idx="1">
                  <c:v>154636.30861674156</c:v>
                </c:pt>
                <c:pt idx="2">
                  <c:v>148405.8161801789</c:v>
                </c:pt>
                <c:pt idx="3">
                  <c:v>152645.74787374586</c:v>
                </c:pt>
                <c:pt idx="4">
                  <c:v>177312.53456284851</c:v>
                </c:pt>
                <c:pt idx="5">
                  <c:v>115956.82018521987</c:v>
                </c:pt>
                <c:pt idx="6">
                  <c:v>96121.355104837567</c:v>
                </c:pt>
                <c:pt idx="7">
                  <c:v>107899.71932586282</c:v>
                </c:pt>
                <c:pt idx="8">
                  <c:v>131961.93493334774</c:v>
                </c:pt>
                <c:pt idx="9">
                  <c:v>151223.40892275871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4EE-4E35-AA8D-38D1257E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7944704"/>
        <c:axId val="227958784"/>
      </c:barChart>
      <c:catAx>
        <c:axId val="227944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27958784"/>
        <c:crosses val="autoZero"/>
        <c:auto val="1"/>
        <c:lblAlgn val="ctr"/>
        <c:lblOffset val="100"/>
        <c:noMultiLvlLbl val="0"/>
      </c:catAx>
      <c:valAx>
        <c:axId val="22795878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27944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1788917427350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'8.2'!$A$7:$A$18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'8.2'!$C$7:$C$18</c:f>
              <c:numCache>
                <c:formatCode>#,##0</c:formatCode>
                <c:ptCount val="12"/>
                <c:pt idx="0">
                  <c:v>468727.58984682872</c:v>
                </c:pt>
                <c:pt idx="1">
                  <c:v>382344.64560205588</c:v>
                </c:pt>
                <c:pt idx="2">
                  <c:v>348849.05299000005</c:v>
                </c:pt>
                <c:pt idx="3">
                  <c:v>300612.66951825778</c:v>
                </c:pt>
                <c:pt idx="4">
                  <c:v>292398.27205025638</c:v>
                </c:pt>
                <c:pt idx="5">
                  <c:v>288833.89419038111</c:v>
                </c:pt>
                <c:pt idx="6">
                  <c:v>304373.98137768079</c:v>
                </c:pt>
                <c:pt idx="7">
                  <c:v>292607.03581046977</c:v>
                </c:pt>
                <c:pt idx="8">
                  <c:v>333403.29740828974</c:v>
                </c:pt>
                <c:pt idx="9">
                  <c:v>396258.65549089783</c:v>
                </c:pt>
                <c:pt idx="10">
                  <c:v>407229.7622397744</c:v>
                </c:pt>
                <c:pt idx="11">
                  <c:v>385102.02514436189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EF-486C-ADF7-38D37CCE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7996416"/>
        <c:axId val="227997952"/>
      </c:barChart>
      <c:catAx>
        <c:axId val="227996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7997952"/>
        <c:crosses val="autoZero"/>
        <c:auto val="1"/>
        <c:lblAlgn val="ctr"/>
        <c:lblOffset val="100"/>
        <c:noMultiLvlLbl val="0"/>
      </c:catAx>
      <c:valAx>
        <c:axId val="2279979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7996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6440090337545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'8.2'!$L$14</c:f>
              <c:strCache>
                <c:ptCount val="1"/>
                <c:pt idx="0">
                  <c:v>Celková spotřeba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'8.2'!$K$15:$K$24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'8.2'!$L$15:$L$24</c:f>
              <c:numCache>
                <c:formatCode>0</c:formatCode>
                <c:ptCount val="10"/>
                <c:pt idx="0">
                  <c:v>3650037.5800403813</c:v>
                </c:pt>
                <c:pt idx="1">
                  <c:v>3544517.7146528307</c:v>
                </c:pt>
                <c:pt idx="2">
                  <c:v>3542741.3316356624</c:v>
                </c:pt>
                <c:pt idx="3">
                  <c:v>3627323.0662095109</c:v>
                </c:pt>
                <c:pt idx="4">
                  <c:v>3410397.2052618805</c:v>
                </c:pt>
                <c:pt idx="5">
                  <c:v>3522761.6740966924</c:v>
                </c:pt>
                <c:pt idx="6">
                  <c:v>3836358.4581271773</c:v>
                </c:pt>
                <c:pt idx="7">
                  <c:v>3847746</c:v>
                </c:pt>
                <c:pt idx="8">
                  <c:v>3854919.8167295875</c:v>
                </c:pt>
                <c:pt idx="9">
                  <c:v>4200740.8816692531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9B-4D1E-AFE6-DB40A1C19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2670336"/>
        <c:axId val="212671872"/>
      </c:barChart>
      <c:catAx>
        <c:axId val="2126703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12671872"/>
        <c:crosses val="autoZero"/>
        <c:auto val="1"/>
        <c:lblAlgn val="ctr"/>
        <c:lblOffset val="100"/>
        <c:noMultiLvlLbl val="0"/>
      </c:catAx>
      <c:valAx>
        <c:axId val="2126718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126703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5116279069767442E-2"/>
          <c:w val="0.85586431740875435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'8.2'!$L$26</c:f>
              <c:strCache>
                <c:ptCount val="1"/>
                <c:pt idx="0">
                  <c:v>Počet zákazníků ke konci období</c:v>
                </c:pt>
              </c:strCache>
            </c:strRef>
          </c:tx>
          <c:marker>
            <c:symbol val="none"/>
          </c:marker>
          <c:cat>
            <c:numRef>
              <c:f>'8.2'!$K$27:$K$36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'8.2'!$L$27:$L$36</c:f>
              <c:numCache>
                <c:formatCode>#,##0</c:formatCode>
                <c:ptCount val="10"/>
                <c:pt idx="0">
                  <c:v>1742</c:v>
                </c:pt>
                <c:pt idx="1">
                  <c:v>1707</c:v>
                </c:pt>
                <c:pt idx="2">
                  <c:v>1652</c:v>
                </c:pt>
                <c:pt idx="3">
                  <c:v>1637</c:v>
                </c:pt>
                <c:pt idx="4">
                  <c:v>1599</c:v>
                </c:pt>
                <c:pt idx="5">
                  <c:v>1606</c:v>
                </c:pt>
                <c:pt idx="6">
                  <c:v>1618</c:v>
                </c:pt>
                <c:pt idx="7">
                  <c:v>1703</c:v>
                </c:pt>
                <c:pt idx="8">
                  <c:v>1692</c:v>
                </c:pt>
                <c:pt idx="9">
                  <c:v>1690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85-4D24-B59D-715BDBC7A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728832"/>
        <c:axId val="227869440"/>
      </c:lineChart>
      <c:catAx>
        <c:axId val="21272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869440"/>
        <c:crosses val="autoZero"/>
        <c:auto val="1"/>
        <c:lblAlgn val="ctr"/>
        <c:lblOffset val="100"/>
        <c:noMultiLvlLbl val="0"/>
      </c:catAx>
      <c:valAx>
        <c:axId val="227869440"/>
        <c:scaling>
          <c:orientation val="minMax"/>
          <c:max val="1790"/>
          <c:min val="15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12728832"/>
        <c:crosses val="autoZero"/>
        <c:crossBetween val="between"/>
        <c:majorUnit val="3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1788917427350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'8.3'!$A$7:$A$18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'8.3'!$C$7:$C$18</c:f>
              <c:numCache>
                <c:formatCode>#,##0</c:formatCode>
                <c:ptCount val="12"/>
                <c:pt idx="0">
                  <c:v>134877.65914987426</c:v>
                </c:pt>
                <c:pt idx="1">
                  <c:v>101885.49560539416</c:v>
                </c:pt>
                <c:pt idx="2">
                  <c:v>89066.065999999992</c:v>
                </c:pt>
                <c:pt idx="3">
                  <c:v>61589.238144865623</c:v>
                </c:pt>
                <c:pt idx="4">
                  <c:v>53531.952635657137</c:v>
                </c:pt>
                <c:pt idx="5">
                  <c:v>29698.911580270604</c:v>
                </c:pt>
                <c:pt idx="6">
                  <c:v>30345.594394872031</c:v>
                </c:pt>
                <c:pt idx="7">
                  <c:v>30114.484542150447</c:v>
                </c:pt>
                <c:pt idx="8">
                  <c:v>39364.310449355609</c:v>
                </c:pt>
                <c:pt idx="9">
                  <c:v>69888.895031148117</c:v>
                </c:pt>
                <c:pt idx="10">
                  <c:v>91231.230624823671</c:v>
                </c:pt>
                <c:pt idx="11">
                  <c:v>106361.64391407228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96-4887-A6CD-4D7B12F76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6316544"/>
        <c:axId val="256318080"/>
      </c:barChart>
      <c:catAx>
        <c:axId val="25631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56318080"/>
        <c:crosses val="autoZero"/>
        <c:auto val="1"/>
        <c:lblAlgn val="ctr"/>
        <c:lblOffset val="100"/>
        <c:noMultiLvlLbl val="0"/>
      </c:catAx>
      <c:valAx>
        <c:axId val="256318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563165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6440090337545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'8.3'!$L$14</c:f>
              <c:strCache>
                <c:ptCount val="1"/>
                <c:pt idx="0">
                  <c:v>Celková spotřeba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numRef>
              <c:f>'8.3'!$K$15:$K$24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'8.3'!$L$15:$L$24</c:f>
              <c:numCache>
                <c:formatCode>0</c:formatCode>
                <c:ptCount val="10"/>
                <c:pt idx="0">
                  <c:v>881003.7517394172</c:v>
                </c:pt>
                <c:pt idx="1">
                  <c:v>782883.88973771583</c:v>
                </c:pt>
                <c:pt idx="2">
                  <c:v>801433.25080113055</c:v>
                </c:pt>
                <c:pt idx="3">
                  <c:v>819144.45046701445</c:v>
                </c:pt>
                <c:pt idx="4">
                  <c:v>712956.65283609333</c:v>
                </c:pt>
                <c:pt idx="5">
                  <c:v>740547.16276384518</c:v>
                </c:pt>
                <c:pt idx="6">
                  <c:v>801511.80511781632</c:v>
                </c:pt>
                <c:pt idx="7">
                  <c:v>905811.00000000012</c:v>
                </c:pt>
                <c:pt idx="8">
                  <c:v>802317.10169693304</c:v>
                </c:pt>
                <c:pt idx="9">
                  <c:v>837955.48207248398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BA-4B0F-9C2F-F8A62700E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6350464"/>
        <c:axId val="256360448"/>
      </c:barChart>
      <c:catAx>
        <c:axId val="2563504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56360448"/>
        <c:crosses val="autoZero"/>
        <c:auto val="1"/>
        <c:lblAlgn val="ctr"/>
        <c:lblOffset val="100"/>
        <c:noMultiLvlLbl val="0"/>
      </c:catAx>
      <c:valAx>
        <c:axId val="2563604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56350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5116279069767442E-2"/>
          <c:w val="0.85586431740875435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'8.3'!$L$26</c:f>
              <c:strCache>
                <c:ptCount val="1"/>
                <c:pt idx="0">
                  <c:v>Počet zákazníků ke konci období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'8.3'!$K$27:$K$36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'8.3'!$L$27:$L$36</c:f>
              <c:numCache>
                <c:formatCode>#,##0</c:formatCode>
                <c:ptCount val="10"/>
                <c:pt idx="0">
                  <c:v>7021</c:v>
                </c:pt>
                <c:pt idx="1">
                  <c:v>7033</c:v>
                </c:pt>
                <c:pt idx="2">
                  <c:v>6939</c:v>
                </c:pt>
                <c:pt idx="3">
                  <c:v>6946</c:v>
                </c:pt>
                <c:pt idx="4">
                  <c:v>6841</c:v>
                </c:pt>
                <c:pt idx="5">
                  <c:v>6814</c:v>
                </c:pt>
                <c:pt idx="6">
                  <c:v>6823</c:v>
                </c:pt>
                <c:pt idx="7">
                  <c:v>6817</c:v>
                </c:pt>
                <c:pt idx="8">
                  <c:v>6817</c:v>
                </c:pt>
                <c:pt idx="9">
                  <c:v>6759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FC-48B5-9111-0BFADFCF5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70816"/>
        <c:axId val="257176704"/>
      </c:lineChart>
      <c:catAx>
        <c:axId val="2571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7176704"/>
        <c:crosses val="autoZero"/>
        <c:auto val="1"/>
        <c:lblAlgn val="ctr"/>
        <c:lblOffset val="100"/>
        <c:noMultiLvlLbl val="0"/>
      </c:catAx>
      <c:valAx>
        <c:axId val="257176704"/>
        <c:scaling>
          <c:orientation val="minMax"/>
          <c:max val="7100"/>
          <c:min val="67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57170816"/>
        <c:crosses val="autoZero"/>
        <c:crossBetween val="between"/>
        <c:majorUnit val="5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3070704624119979E-2"/>
          <c:y val="4.1025641025641026E-2"/>
          <c:w val="0.95532999757893922"/>
          <c:h val="0.66129722993258933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16-431E-91BE-62A1044ECF5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16-431E-91BE-62A1044ECF5C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1C16-431E-91BE-62A1044ECF5C}"/>
              </c:ext>
            </c:extLst>
          </c:dPt>
          <c:dLbls>
            <c:dLbl>
              <c:idx val="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16-431E-91BE-62A1044ECF5C}"/>
                </c:ext>
              </c:extLst>
            </c:dLbl>
            <c:dLbl>
              <c:idx val="1"/>
              <c:layout>
                <c:manualLayout>
                  <c:x val="3.453424067426653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6-431E-91BE-62A1044ECF5C}"/>
                </c:ext>
              </c:extLst>
            </c:dLbl>
            <c:dLbl>
              <c:idx val="2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16-431E-91BE-62A1044ECF5C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'3.3'!$B$29:$D$29</c:f>
              <c:strCache>
                <c:ptCount val="3"/>
                <c:pt idx="0">
                  <c:v>do ČR</c:v>
                </c:pt>
                <c:pt idx="1">
                  <c:v>ze ZP</c:v>
                </c:pt>
                <c:pt idx="2">
                  <c:v>Výroba plynu
 v ČR
(celkem 
včetně VS)</c:v>
                </c:pt>
              </c:strCache>
            </c:strRef>
          </c:cat>
          <c:val>
            <c:numRef>
              <c:f>'3.3'!$B$30:$D$30</c:f>
              <c:numCache>
                <c:formatCode>#,##0.0</c:formatCode>
                <c:ptCount val="3"/>
                <c:pt idx="0">
                  <c:v>36127.13677866853</c:v>
                </c:pt>
                <c:pt idx="1">
                  <c:v>1270.5150149999997</c:v>
                </c:pt>
                <c:pt idx="2">
                  <c:v>130.758104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C16-431E-91BE-62A1044ECF5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1C16-431E-91BE-62A1044ECF5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C16-431E-91BE-62A1044ECF5C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1C16-431E-91BE-62A1044ECF5C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16-431E-91BE-62A1044ECF5C}"/>
                </c:ext>
              </c:extLst>
            </c:dLbl>
            <c:dLbl>
              <c:idx val="1"/>
              <c:layout>
                <c:manualLayout>
                  <c:x val="-5.40905902390766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16-431E-91BE-62A1044ECF5C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16-431E-91BE-62A1044ECF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'3.3'!$B$29:$D$29</c:f>
              <c:strCache>
                <c:ptCount val="3"/>
                <c:pt idx="0">
                  <c:v>do ČR</c:v>
                </c:pt>
                <c:pt idx="1">
                  <c:v>ze ZP</c:v>
                </c:pt>
                <c:pt idx="2">
                  <c:v>Výroba plynu
 v ČR
(celkem 
včetně VS)</c:v>
                </c:pt>
              </c:strCache>
            </c:strRef>
          </c:cat>
          <c:val>
            <c:numRef>
              <c:f>'3.3'!$B$31:$D$31</c:f>
              <c:numCache>
                <c:formatCode>#,##0.0</c:formatCode>
                <c:ptCount val="3"/>
                <c:pt idx="0">
                  <c:v>-26593.943319249553</c:v>
                </c:pt>
                <c:pt idx="1">
                  <c:v>-2360.8505330000003</c:v>
                </c:pt>
                <c:pt idx="2">
                  <c:v>-8564.6294736091877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C16-431E-91BE-62A1044E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9866624"/>
        <c:axId val="179886720"/>
      </c:barChart>
      <c:catAx>
        <c:axId val="1798666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79886720"/>
        <c:crosses val="autoZero"/>
        <c:auto val="1"/>
        <c:lblAlgn val="ctr"/>
        <c:lblOffset val="100"/>
        <c:noMultiLvlLbl val="0"/>
      </c:catAx>
      <c:valAx>
        <c:axId val="179886720"/>
        <c:scaling>
          <c:orientation val="minMax"/>
          <c:max val="45000"/>
          <c:min val="-3500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Toky plynu v 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0.39798484604736645"/>
              <c:y val="0.8699658226174965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79866624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1788917427350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'8.4'!$A$7:$A$18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'8.4'!$C$7:$C$18</c:f>
              <c:numCache>
                <c:formatCode>#,##0</c:formatCode>
                <c:ptCount val="12"/>
                <c:pt idx="0">
                  <c:v>256850.92623728438</c:v>
                </c:pt>
                <c:pt idx="1">
                  <c:v>174093.33749625291</c:v>
                </c:pt>
                <c:pt idx="2">
                  <c:v>135418.82900000026</c:v>
                </c:pt>
                <c:pt idx="3">
                  <c:v>79631.993111788572</c:v>
                </c:pt>
                <c:pt idx="4">
                  <c:v>69839.955065149799</c:v>
                </c:pt>
                <c:pt idx="5">
                  <c:v>15341.828577017428</c:v>
                </c:pt>
                <c:pt idx="6">
                  <c:v>15614.57651623488</c:v>
                </c:pt>
                <c:pt idx="7">
                  <c:v>15141.259798565954</c:v>
                </c:pt>
                <c:pt idx="8">
                  <c:v>31591.335229989822</c:v>
                </c:pt>
                <c:pt idx="9">
                  <c:v>81453.450297014046</c:v>
                </c:pt>
                <c:pt idx="10">
                  <c:v>135215.42232978175</c:v>
                </c:pt>
                <c:pt idx="11">
                  <c:v>191282.18226151841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58-4688-900E-808E0426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7201664"/>
        <c:axId val="257203200"/>
      </c:barChart>
      <c:catAx>
        <c:axId val="257201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57203200"/>
        <c:crosses val="autoZero"/>
        <c:auto val="1"/>
        <c:lblAlgn val="ctr"/>
        <c:lblOffset val="100"/>
        <c:noMultiLvlLbl val="0"/>
      </c:catAx>
      <c:valAx>
        <c:axId val="2572032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57201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6440090337545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'8.4'!$L$14</c:f>
              <c:strCache>
                <c:ptCount val="1"/>
                <c:pt idx="0">
                  <c:v>Celková spotřeba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numRef>
              <c:f>'8.4'!$K$15:$K$24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'8.4'!$L$15:$L$24</c:f>
              <c:numCache>
                <c:formatCode>0</c:formatCode>
                <c:ptCount val="10"/>
                <c:pt idx="0">
                  <c:v>1365455.5156325032</c:v>
                </c:pt>
                <c:pt idx="1">
                  <c:v>1159817.3896996931</c:v>
                </c:pt>
                <c:pt idx="2">
                  <c:v>1196669.5217189353</c:v>
                </c:pt>
                <c:pt idx="3">
                  <c:v>1204242.4930758923</c:v>
                </c:pt>
                <c:pt idx="4">
                  <c:v>980633.63749940379</c:v>
                </c:pt>
                <c:pt idx="5">
                  <c:v>1057163.4652972291</c:v>
                </c:pt>
                <c:pt idx="6">
                  <c:v>1152681.5890783148</c:v>
                </c:pt>
                <c:pt idx="7">
                  <c:v>1238757.2516670562</c:v>
                </c:pt>
                <c:pt idx="8">
                  <c:v>1117915.2635170002</c:v>
                </c:pt>
                <c:pt idx="9">
                  <c:v>1201475.0959205984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80-4C1A-827D-C39B8E4F2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7374848"/>
        <c:axId val="257380736"/>
      </c:barChart>
      <c:catAx>
        <c:axId val="2573748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57380736"/>
        <c:crosses val="autoZero"/>
        <c:auto val="1"/>
        <c:lblAlgn val="ctr"/>
        <c:lblOffset val="100"/>
        <c:noMultiLvlLbl val="0"/>
      </c:catAx>
      <c:valAx>
        <c:axId val="2573807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57374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5116279069767442E-2"/>
          <c:w val="0.85586431740875435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'8.4'!$L$26</c:f>
              <c:strCache>
                <c:ptCount val="1"/>
                <c:pt idx="0">
                  <c:v>Počet zákazníků ke konci období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'8.4'!$K$27:$K$36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'8.4'!$L$27:$L$36</c:f>
              <c:numCache>
                <c:formatCode>#,##0</c:formatCode>
                <c:ptCount val="10"/>
                <c:pt idx="0">
                  <c:v>198449</c:v>
                </c:pt>
                <c:pt idx="1">
                  <c:v>200496</c:v>
                </c:pt>
                <c:pt idx="2">
                  <c:v>202807</c:v>
                </c:pt>
                <c:pt idx="3">
                  <c:v>201273.9</c:v>
                </c:pt>
                <c:pt idx="4">
                  <c:v>197824</c:v>
                </c:pt>
                <c:pt idx="5">
                  <c:v>199725</c:v>
                </c:pt>
                <c:pt idx="6">
                  <c:v>199995</c:v>
                </c:pt>
                <c:pt idx="7">
                  <c:v>203138</c:v>
                </c:pt>
                <c:pt idx="8">
                  <c:v>205693</c:v>
                </c:pt>
                <c:pt idx="9">
                  <c:v>206267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13-4EC7-8D47-8C1965964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409024"/>
        <c:axId val="257410560"/>
      </c:lineChart>
      <c:catAx>
        <c:axId val="25740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7410560"/>
        <c:crosses val="autoZero"/>
        <c:auto val="1"/>
        <c:lblAlgn val="ctr"/>
        <c:lblOffset val="100"/>
        <c:noMultiLvlLbl val="0"/>
      </c:catAx>
      <c:valAx>
        <c:axId val="257410560"/>
        <c:scaling>
          <c:orientation val="minMax"/>
          <c:min val="197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57409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1788917427350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strRef>
              <c:f>'8.5'!$A$7:$A$18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'8.5'!$C$7:$C$18</c:f>
              <c:numCache>
                <c:formatCode>#,##0</c:formatCode>
                <c:ptCount val="12"/>
                <c:pt idx="0">
                  <c:v>400252.04312767216</c:v>
                </c:pt>
                <c:pt idx="1">
                  <c:v>326875.92612364673</c:v>
                </c:pt>
                <c:pt idx="2">
                  <c:v>254791.25482</c:v>
                </c:pt>
                <c:pt idx="3">
                  <c:v>147328.62539718841</c:v>
                </c:pt>
                <c:pt idx="4">
                  <c:v>127661.30121508105</c:v>
                </c:pt>
                <c:pt idx="5">
                  <c:v>31134.172397070615</c:v>
                </c:pt>
                <c:pt idx="6">
                  <c:v>29397.765916345303</c:v>
                </c:pt>
                <c:pt idx="7">
                  <c:v>32201.7866740875</c:v>
                </c:pt>
                <c:pt idx="8">
                  <c:v>57920.994560246661</c:v>
                </c:pt>
                <c:pt idx="9">
                  <c:v>151816.21601890645</c:v>
                </c:pt>
                <c:pt idx="10">
                  <c:v>248045.14119093469</c:v>
                </c:pt>
                <c:pt idx="11">
                  <c:v>365809.37760291359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0B-47C6-BC8C-10612B0D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64046464"/>
        <c:axId val="264048000"/>
      </c:barChart>
      <c:catAx>
        <c:axId val="264046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4048000"/>
        <c:crosses val="autoZero"/>
        <c:auto val="1"/>
        <c:lblAlgn val="ctr"/>
        <c:lblOffset val="100"/>
        <c:noMultiLvlLbl val="0"/>
      </c:catAx>
      <c:valAx>
        <c:axId val="2640480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64046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6440090337545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'8.5'!$L$14</c:f>
              <c:strCache>
                <c:ptCount val="1"/>
                <c:pt idx="0">
                  <c:v>Celková spotřeba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numRef>
              <c:f>'8.5'!$K$15:$K$24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'8.5'!$L$15:$L$24</c:f>
              <c:numCache>
                <c:formatCode>0</c:formatCode>
                <c:ptCount val="10"/>
                <c:pt idx="0">
                  <c:v>2905522.696831625</c:v>
                </c:pt>
                <c:pt idx="1">
                  <c:v>2443944.6972930189</c:v>
                </c:pt>
                <c:pt idx="2">
                  <c:v>2468975.0847144169</c:v>
                </c:pt>
                <c:pt idx="3">
                  <c:v>2473738.6571432869</c:v>
                </c:pt>
                <c:pt idx="4">
                  <c:v>1999119.7194391894</c:v>
                </c:pt>
                <c:pt idx="5">
                  <c:v>2171135.5106019503</c:v>
                </c:pt>
                <c:pt idx="6">
                  <c:v>2368461.0261057094</c:v>
                </c:pt>
                <c:pt idx="7">
                  <c:v>2427268.7824260001</c:v>
                </c:pt>
                <c:pt idx="8">
                  <c:v>2275641.6101114</c:v>
                </c:pt>
                <c:pt idx="9">
                  <c:v>2173234.605044093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84-445E-8065-D67778397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64068096"/>
        <c:axId val="264069888"/>
      </c:barChart>
      <c:catAx>
        <c:axId val="2640680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64069888"/>
        <c:crosses val="autoZero"/>
        <c:auto val="1"/>
        <c:lblAlgn val="ctr"/>
        <c:lblOffset val="100"/>
        <c:noMultiLvlLbl val="0"/>
      </c:catAx>
      <c:valAx>
        <c:axId val="2640698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640680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5116279069767442E-2"/>
          <c:w val="0.85586431740875435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'8.5'!$L$26</c:f>
              <c:strCache>
                <c:ptCount val="1"/>
                <c:pt idx="0">
                  <c:v>Počet zákazníků ke konci období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'8.5'!$K$27:$K$36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'8.5'!$L$27:$L$36</c:f>
              <c:numCache>
                <c:formatCode>#,##0</c:formatCode>
                <c:ptCount val="10"/>
                <c:pt idx="0">
                  <c:v>2663422</c:v>
                </c:pt>
                <c:pt idx="1">
                  <c:v>2659787</c:v>
                </c:pt>
                <c:pt idx="2">
                  <c:v>2656685.1</c:v>
                </c:pt>
                <c:pt idx="3">
                  <c:v>2650488</c:v>
                </c:pt>
                <c:pt idx="4">
                  <c:v>2642898</c:v>
                </c:pt>
                <c:pt idx="5">
                  <c:v>2636189</c:v>
                </c:pt>
                <c:pt idx="6">
                  <c:v>2632037</c:v>
                </c:pt>
                <c:pt idx="7">
                  <c:v>2632599</c:v>
                </c:pt>
                <c:pt idx="8">
                  <c:v>2626417</c:v>
                </c:pt>
                <c:pt idx="9">
                  <c:v>2619793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C8-4FAA-AFAF-9204376A8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98176"/>
        <c:axId val="264099712"/>
      </c:lineChart>
      <c:catAx>
        <c:axId val="26409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099712"/>
        <c:crosses val="autoZero"/>
        <c:auto val="1"/>
        <c:lblAlgn val="ctr"/>
        <c:lblOffset val="100"/>
        <c:noMultiLvlLbl val="0"/>
      </c:catAx>
      <c:valAx>
        <c:axId val="264099712"/>
        <c:scaling>
          <c:orientation val="minMax"/>
          <c:max val="2665000"/>
          <c:min val="261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64098176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1788917427350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'8.6'!$A$7:$A$18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'8.6'!$C$7:$C$18</c:f>
              <c:numCache>
                <c:formatCode>#,##0</c:formatCode>
                <c:ptCount val="12"/>
                <c:pt idx="0">
                  <c:v>6910.1505085603903</c:v>
                </c:pt>
                <c:pt idx="1">
                  <c:v>6206.7032779281335</c:v>
                </c:pt>
                <c:pt idx="2">
                  <c:v>6396.1812490000002</c:v>
                </c:pt>
                <c:pt idx="3">
                  <c:v>6338.1469891761581</c:v>
                </c:pt>
                <c:pt idx="4">
                  <c:v>6961.7666992914528</c:v>
                </c:pt>
                <c:pt idx="5">
                  <c:v>7040.0982106081956</c:v>
                </c:pt>
                <c:pt idx="6">
                  <c:v>7052.766454790446</c:v>
                </c:pt>
                <c:pt idx="7">
                  <c:v>7149.581803003688</c:v>
                </c:pt>
                <c:pt idx="8">
                  <c:v>7305.938156837783</c:v>
                </c:pt>
                <c:pt idx="9">
                  <c:v>7801.4900016654465</c:v>
                </c:pt>
                <c:pt idx="10">
                  <c:v>7719.5425942642223</c:v>
                </c:pt>
                <c:pt idx="11">
                  <c:v>7399.991702838186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2A-4284-AF8D-A836BADAE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6715008"/>
        <c:axId val="256716800"/>
      </c:barChart>
      <c:catAx>
        <c:axId val="25671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56716800"/>
        <c:crosses val="autoZero"/>
        <c:auto val="1"/>
        <c:lblAlgn val="ctr"/>
        <c:lblOffset val="100"/>
        <c:noMultiLvlLbl val="0"/>
      </c:catAx>
      <c:valAx>
        <c:axId val="256716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56715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6440090337545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'8.6'!$L$14</c:f>
              <c:strCache>
                <c:ptCount val="1"/>
                <c:pt idx="0">
                  <c:v>Celková dodávka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Ref>
              <c:f>'8.6'!$K$15:$K$24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'8.6'!$L$15:$L$24</c:f>
              <c:numCache>
                <c:formatCode>0</c:formatCode>
                <c:ptCount val="10"/>
                <c:pt idx="0">
                  <c:v>10058</c:v>
                </c:pt>
                <c:pt idx="1">
                  <c:v>12089</c:v>
                </c:pt>
                <c:pt idx="2">
                  <c:v>15242</c:v>
                </c:pt>
                <c:pt idx="3">
                  <c:v>21952</c:v>
                </c:pt>
                <c:pt idx="4">
                  <c:v>29912</c:v>
                </c:pt>
                <c:pt idx="5">
                  <c:v>43589</c:v>
                </c:pt>
                <c:pt idx="6">
                  <c:v>59346</c:v>
                </c:pt>
                <c:pt idx="7">
                  <c:v>62917.251701243251</c:v>
                </c:pt>
                <c:pt idx="8">
                  <c:v>72655.081130820108</c:v>
                </c:pt>
                <c:pt idx="9">
                  <c:v>84282.357647964105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F0-4C9E-AB52-D00E47317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6724352"/>
        <c:axId val="256746624"/>
      </c:barChart>
      <c:catAx>
        <c:axId val="256724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56746624"/>
        <c:crosses val="autoZero"/>
        <c:auto val="1"/>
        <c:lblAlgn val="ctr"/>
        <c:lblOffset val="100"/>
        <c:noMultiLvlLbl val="0"/>
      </c:catAx>
      <c:valAx>
        <c:axId val="256746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567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5116279069767442E-2"/>
          <c:w val="0.85586431740875435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'8.6'!$L$26</c:f>
              <c:strCache>
                <c:ptCount val="1"/>
                <c:pt idx="0">
                  <c:v>Počet stanic CNG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'8.6'!$K$27:$K$36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'8.6'!$L$27:$L$36</c:f>
              <c:numCache>
                <c:formatCode>#,##0</c:formatCode>
                <c:ptCount val="10"/>
                <c:pt idx="0">
                  <c:v>32</c:v>
                </c:pt>
                <c:pt idx="1">
                  <c:v>34</c:v>
                </c:pt>
                <c:pt idx="2">
                  <c:v>45</c:v>
                </c:pt>
                <c:pt idx="3">
                  <c:v>50</c:v>
                </c:pt>
                <c:pt idx="4">
                  <c:v>75</c:v>
                </c:pt>
                <c:pt idx="5">
                  <c:v>108</c:v>
                </c:pt>
                <c:pt idx="6">
                  <c:v>143</c:v>
                </c:pt>
                <c:pt idx="7">
                  <c:v>196</c:v>
                </c:pt>
                <c:pt idx="8">
                  <c:v>222</c:v>
                </c:pt>
                <c:pt idx="9">
                  <c:v>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F8-4C46-BDF5-28CF021F8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601216"/>
        <c:axId val="266602752"/>
      </c:lineChart>
      <c:catAx>
        <c:axId val="2666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6602752"/>
        <c:crosses val="autoZero"/>
        <c:auto val="1"/>
        <c:lblAlgn val="ctr"/>
        <c:lblOffset val="100"/>
        <c:noMultiLvlLbl val="0"/>
      </c:catAx>
      <c:valAx>
        <c:axId val="266602752"/>
        <c:scaling>
          <c:orientation val="minMax"/>
          <c:max val="27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66601216"/>
        <c:crosses val="autoZero"/>
        <c:crossBetween val="between"/>
        <c:majorUnit val="3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1788917427350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'8.7'!$A$7:$A$18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'8.7'!$G$7:$G$18</c:f>
              <c:numCache>
                <c:formatCode>#,##0</c:formatCode>
                <c:ptCount val="12"/>
                <c:pt idx="0">
                  <c:v>90290.733161700351</c:v>
                </c:pt>
                <c:pt idx="1">
                  <c:v>67172.426498758447</c:v>
                </c:pt>
                <c:pt idx="2">
                  <c:v>40421.976024391566</c:v>
                </c:pt>
                <c:pt idx="3">
                  <c:v>46643.869917172873</c:v>
                </c:pt>
                <c:pt idx="4">
                  <c:v>33211.186887406024</c:v>
                </c:pt>
                <c:pt idx="5">
                  <c:v>75479.222175878545</c:v>
                </c:pt>
                <c:pt idx="6">
                  <c:v>96455.242138050482</c:v>
                </c:pt>
                <c:pt idx="7">
                  <c:v>92811.846654931069</c:v>
                </c:pt>
                <c:pt idx="8">
                  <c:v>101325.8394064711</c:v>
                </c:pt>
                <c:pt idx="9">
                  <c:v>103281.51743528561</c:v>
                </c:pt>
                <c:pt idx="10">
                  <c:v>89141.877576608997</c:v>
                </c:pt>
                <c:pt idx="11">
                  <c:v>61499.458859839608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DF-4989-8BF2-427FD76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68773632"/>
        <c:axId val="268779520"/>
      </c:barChart>
      <c:catAx>
        <c:axId val="26877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8779520"/>
        <c:crosses val="autoZero"/>
        <c:auto val="1"/>
        <c:lblAlgn val="ctr"/>
        <c:lblOffset val="100"/>
        <c:noMultiLvlLbl val="0"/>
      </c:catAx>
      <c:valAx>
        <c:axId val="2687795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68773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2935183949464"/>
          <c:y val="3.1492799372703058E-2"/>
          <c:w val="0.68171738358032752"/>
          <c:h val="0.8610295609304248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'3.4'!$D$19</c:f>
              <c:strCache>
                <c:ptCount val="1"/>
                <c:pt idx="0">
                  <c:v>do ČR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216-4DD1-BEC1-9E487B037BCE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216-4DD1-BEC1-9E487B037BCE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'3.4'!$B$20:$B$29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'3.4'!$D$20:$D$29</c:f>
              <c:numCache>
                <c:formatCode>#,##0.0</c:formatCode>
                <c:ptCount val="10"/>
                <c:pt idx="0">
                  <c:v>40413.375</c:v>
                </c:pt>
                <c:pt idx="1">
                  <c:v>38996.630600000004</c:v>
                </c:pt>
                <c:pt idx="2">
                  <c:v>39738.238299999997</c:v>
                </c:pt>
                <c:pt idx="3">
                  <c:v>43548.725329086417</c:v>
                </c:pt>
                <c:pt idx="4">
                  <c:v>36540.743128613038</c:v>
                </c:pt>
                <c:pt idx="5">
                  <c:v>35681.669776242663</c:v>
                </c:pt>
                <c:pt idx="6">
                  <c:v>33974.656483077597</c:v>
                </c:pt>
                <c:pt idx="7">
                  <c:v>35009.191902951701</c:v>
                </c:pt>
                <c:pt idx="8">
                  <c:v>39769.765428846957</c:v>
                </c:pt>
                <c:pt idx="9">
                  <c:v>36127.13677866853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216-4DD1-BEC1-9E487B037BCE}"/>
            </c:ext>
          </c:extLst>
        </c:ser>
        <c:ser>
          <c:idx val="2"/>
          <c:order val="2"/>
          <c:tx>
            <c:strRef>
              <c:f>'3.4'!$E$19</c:f>
              <c:strCache>
                <c:ptCount val="1"/>
                <c:pt idx="0">
                  <c:v>z ČR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216-4DD1-BEC1-9E487B037BCE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'3.4'!$B$20:$B$29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'3.4'!$E$20:$E$29</c:f>
              <c:numCache>
                <c:formatCode>General</c:formatCode>
                <c:ptCount val="10"/>
                <c:pt idx="0">
                  <c:v>-32062.621999999999</c:v>
                </c:pt>
                <c:pt idx="1">
                  <c:v>-29842.631118980171</c:v>
                </c:pt>
                <c:pt idx="2">
                  <c:v>-32274.464199999995</c:v>
                </c:pt>
                <c:pt idx="3">
                  <c:v>-35077.457964368274</c:v>
                </c:pt>
                <c:pt idx="4">
                  <c:v>-29291.406111090015</c:v>
                </c:pt>
                <c:pt idx="5">
                  <c:v>-28207.871117914867</c:v>
                </c:pt>
                <c:pt idx="6">
                  <c:v>-25851.579346631457</c:v>
                </c:pt>
                <c:pt idx="7">
                  <c:v>-26120.117308684228</c:v>
                </c:pt>
                <c:pt idx="8">
                  <c:v>-31761.774558777062</c:v>
                </c:pt>
                <c:pt idx="9">
                  <c:v>-26593.943319249553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216-4DD1-BEC1-9E487B037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82549120"/>
        <c:axId val="182563200"/>
      </c:barChart>
      <c:lineChart>
        <c:grouping val="standard"/>
        <c:varyColors val="0"/>
        <c:ser>
          <c:idx val="0"/>
          <c:order val="0"/>
          <c:tx>
            <c:strRef>
              <c:f>'3.4'!$C$19</c:f>
              <c:strCache>
                <c:ptCount val="1"/>
                <c:pt idx="0">
                  <c:v>saldo 
do/z ČR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'3.4'!$B$20:$B$29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'3.4'!$C$20:$C$29</c:f>
              <c:numCache>
                <c:formatCode>#,##0.0</c:formatCode>
                <c:ptCount val="10"/>
                <c:pt idx="0">
                  <c:v>8350.7530000000006</c:v>
                </c:pt>
                <c:pt idx="1">
                  <c:v>9153.9994810198332</c:v>
                </c:pt>
                <c:pt idx="2">
                  <c:v>7463.7741000000024</c:v>
                </c:pt>
                <c:pt idx="3">
                  <c:v>8471.2673647181437</c:v>
                </c:pt>
                <c:pt idx="4">
                  <c:v>7249.337017523023</c:v>
                </c:pt>
                <c:pt idx="5">
                  <c:v>7473.7986583277998</c:v>
                </c:pt>
                <c:pt idx="6">
                  <c:v>8123.0771364461389</c:v>
                </c:pt>
                <c:pt idx="7">
                  <c:v>8889.0745942674657</c:v>
                </c:pt>
                <c:pt idx="8">
                  <c:v>8007.990870069887</c:v>
                </c:pt>
                <c:pt idx="9">
                  <c:v>9533.1934594189806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216-4DD1-BEC1-9E487B037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49120"/>
        <c:axId val="182563200"/>
      </c:lineChart>
      <c:catAx>
        <c:axId val="1825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563200"/>
        <c:crossesAt val="-40000"/>
        <c:auto val="1"/>
        <c:lblAlgn val="ctr"/>
        <c:lblOffset val="100"/>
        <c:noMultiLvlLbl val="0"/>
      </c:catAx>
      <c:valAx>
        <c:axId val="182563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2549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366766381276581"/>
          <c:y val="0.32456891001832316"/>
          <c:w val="0.15633233618723424"/>
          <c:h val="0.376202644480760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4220973350575376E-2"/>
          <c:w val="0.85586431740875435"/>
          <c:h val="0.76440090337545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'8.7'!$N$14</c:f>
              <c:strCache>
                <c:ptCount val="1"/>
                <c:pt idx="0">
                  <c:v>Celkem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'8.7'!$M$15:$M$24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'8.7'!$N$15:$N$24</c:f>
              <c:numCache>
                <c:formatCode>0</c:formatCode>
                <c:ptCount val="10"/>
                <c:pt idx="0">
                  <c:v>98926.430281392022</c:v>
                </c:pt>
                <c:pt idx="1">
                  <c:v>173373.55639986176</c:v>
                </c:pt>
                <c:pt idx="2">
                  <c:v>177206.47633018694</c:v>
                </c:pt>
                <c:pt idx="3">
                  <c:v>274600</c:v>
                </c:pt>
                <c:pt idx="4">
                  <c:v>204448</c:v>
                </c:pt>
                <c:pt idx="5">
                  <c:v>305150.24811913917</c:v>
                </c:pt>
                <c:pt idx="6">
                  <c:v>561179.23963635962</c:v>
                </c:pt>
                <c:pt idx="7">
                  <c:v>533902.91369931761</c:v>
                </c:pt>
                <c:pt idx="8">
                  <c:v>543760.89742198202</c:v>
                </c:pt>
                <c:pt idx="9">
                  <c:v>897735.19673649466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0-4B33-8C05-7172225E1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68787072"/>
        <c:axId val="268813440"/>
      </c:barChart>
      <c:catAx>
        <c:axId val="2687870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68813440"/>
        <c:crosses val="autoZero"/>
        <c:auto val="1"/>
        <c:lblAlgn val="ctr"/>
        <c:lblOffset val="100"/>
        <c:noMultiLvlLbl val="0"/>
      </c:catAx>
      <c:valAx>
        <c:axId val="268813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687870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077975118582"/>
          <c:y val="3.5116279069767442E-2"/>
          <c:w val="0.85586431740875435"/>
          <c:h val="0.80316059329793077"/>
        </c:manualLayout>
      </c:layout>
      <c:lineChart>
        <c:grouping val="standard"/>
        <c:varyColors val="0"/>
        <c:ser>
          <c:idx val="0"/>
          <c:order val="0"/>
          <c:tx>
            <c:strRef>
              <c:f>'8.7'!$N$26</c:f>
              <c:strCache>
                <c:ptCount val="1"/>
                <c:pt idx="0">
                  <c:v>Počet 
výroben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'8.7'!$M$27:$M$36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'8.7'!$N$27:$N$36</c:f>
              <c:numCache>
                <c:formatCode>#,##0</c:formatCode>
                <c:ptCount val="10"/>
                <c:pt idx="0">
                  <c:v>344</c:v>
                </c:pt>
                <c:pt idx="1">
                  <c:v>392</c:v>
                </c:pt>
                <c:pt idx="2">
                  <c:v>443</c:v>
                </c:pt>
                <c:pt idx="3">
                  <c:v>496</c:v>
                </c:pt>
                <c:pt idx="4">
                  <c:v>533</c:v>
                </c:pt>
                <c:pt idx="5">
                  <c:v>597</c:v>
                </c:pt>
                <c:pt idx="6">
                  <c:v>625</c:v>
                </c:pt>
                <c:pt idx="7">
                  <c:v>681</c:v>
                </c:pt>
                <c:pt idx="8">
                  <c:v>688</c:v>
                </c:pt>
                <c:pt idx="9">
                  <c:v>729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89-4BDF-81EF-0E5B0DC5F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049024"/>
        <c:axId val="222050560"/>
      </c:lineChart>
      <c:catAx>
        <c:axId val="22204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2050560"/>
        <c:crosses val="autoZero"/>
        <c:auto val="1"/>
        <c:lblAlgn val="ctr"/>
        <c:lblOffset val="100"/>
        <c:noMultiLvlLbl val="0"/>
      </c:catAx>
      <c:valAx>
        <c:axId val="222050560"/>
        <c:scaling>
          <c:orientation val="minMax"/>
          <c:max val="750"/>
          <c:min val="2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22049024"/>
        <c:crosses val="autoZero"/>
        <c:crossBetween val="between"/>
        <c:majorUnit val="5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8886646389418"/>
          <c:y val="0.12648544728087333"/>
          <c:w val="0.79557766470526925"/>
          <c:h val="0.73967133089255566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68-4785-9EAB-58B2916C008D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68-4785-9EAB-58B2916C008D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68-4785-9EAB-58B2916C008D}"/>
              </c:ext>
            </c:extLst>
          </c:dPt>
          <c:dPt>
            <c:idx val="4"/>
            <c:bubble3D val="0"/>
            <c:spPr>
              <a:solidFill>
                <a:schemeClr val="tx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68-4785-9EAB-58B2916C008D}"/>
              </c:ext>
            </c:extLst>
          </c:dPt>
          <c:dLbls>
            <c:dLbl>
              <c:idx val="0"/>
              <c:layout>
                <c:manualLayout>
                  <c:x val="8.5321874197901923E-2"/>
                  <c:y val="-4.670912951167727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68-4785-9EAB-58B2916C008D}"/>
                </c:ext>
              </c:extLst>
            </c:dLbl>
            <c:dLbl>
              <c:idx val="1"/>
              <c:layout>
                <c:manualLayout>
                  <c:x val="-2.9678001606266095E-2"/>
                  <c:y val="0.1562692879950515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8-4785-9EAB-58B2916C008D}"/>
                </c:ext>
              </c:extLst>
            </c:dLbl>
            <c:dLbl>
              <c:idx val="2"/>
              <c:layout>
                <c:manualLayout>
                  <c:x val="-7.5709779179810796E-2"/>
                  <c:y val="0.1146496815286624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8-4785-9EAB-58B2916C008D}"/>
                </c:ext>
              </c:extLst>
            </c:dLbl>
            <c:dLbl>
              <c:idx val="3"/>
              <c:layout>
                <c:manualLayout>
                  <c:x val="-9.1061211985725796E-2"/>
                  <c:y val="-4.670912951167732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8-4785-9EAB-58B2916C008D}"/>
                </c:ext>
              </c:extLst>
            </c:dLbl>
            <c:dLbl>
              <c:idx val="4"/>
              <c:layout>
                <c:manualLayout>
                  <c:x val="-1.8508490855046905E-3"/>
                  <c:y val="-0.1571125265392781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68-4785-9EAB-58B2916C00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+mn-lt"/>
                  </a:defRPr>
                </a:pPr>
                <a:endParaRPr lang="cs-CZ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'8.9'!$C$4:$G$4</c:f>
              <c:strCache>
                <c:ptCount val="5"/>
                <c:pt idx="0">
                  <c:v>VO</c:v>
                </c:pt>
                <c:pt idx="1">
                  <c:v>SO</c:v>
                </c:pt>
                <c:pt idx="2">
                  <c:v>MO</c:v>
                </c:pt>
                <c:pt idx="3">
                  <c:v>DOM</c:v>
                </c:pt>
                <c:pt idx="4">
                  <c:v>OP</c:v>
                </c:pt>
              </c:strCache>
            </c:strRef>
          </c:cat>
          <c:val>
            <c:numRef>
              <c:f>'8.9'!$C$5:$G$5</c:f>
              <c:numCache>
                <c:formatCode>#,##0</c:formatCode>
                <c:ptCount val="5"/>
                <c:pt idx="0">
                  <c:v>4200740.8816692531</c:v>
                </c:pt>
                <c:pt idx="1">
                  <c:v>837955.48207248398</c:v>
                </c:pt>
                <c:pt idx="2">
                  <c:v>1201475.0959205984</c:v>
                </c:pt>
                <c:pt idx="3">
                  <c:v>2173234.605044093</c:v>
                </c:pt>
                <c:pt idx="4">
                  <c:v>151223.40892275871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068-4785-9EAB-58B2916C0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557357310534205E-2"/>
          <c:y val="0.14685825099887995"/>
          <c:w val="0.83889896434425837"/>
          <c:h val="0.780447698814718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36-486C-894F-E618C9049FA6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36-486C-894F-E618C9049FA6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36-486C-894F-E618C9049FA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36-486C-894F-E618C9049FA6}"/>
              </c:ext>
            </c:extLst>
          </c:dPt>
          <c:dPt>
            <c:idx val="4"/>
            <c:bubble3D val="0"/>
            <c:spPr>
              <a:solidFill>
                <a:schemeClr val="accent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536-486C-894F-E618C9049FA6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536-486C-894F-E618C9049FA6}"/>
              </c:ext>
            </c:extLst>
          </c:dPt>
          <c:dLbls>
            <c:dLbl>
              <c:idx val="0"/>
              <c:layout>
                <c:manualLayout>
                  <c:x val="9.2090375645719369E-2"/>
                  <c:y val="-0.125612116956717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6-486C-894F-E618C9049FA6}"/>
                </c:ext>
              </c:extLst>
            </c:dLbl>
            <c:dLbl>
              <c:idx val="1"/>
              <c:layout>
                <c:manualLayout>
                  <c:x val="-9.2637042981092377E-2"/>
                  <c:y val="0.1041058561947272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36-486C-894F-E618C9049FA6}"/>
                </c:ext>
              </c:extLst>
            </c:dLbl>
            <c:dLbl>
              <c:idx val="2"/>
              <c:layout>
                <c:manualLayout>
                  <c:x val="-0.10730762157914973"/>
                  <c:y val="9.10122540414931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36-486C-894F-E618C9049FA6}"/>
                </c:ext>
              </c:extLst>
            </c:dLbl>
            <c:dLbl>
              <c:idx val="3"/>
              <c:layout>
                <c:manualLayout>
                  <c:x val="-0.13244261664744136"/>
                  <c:y val="4.39316582242506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36-486C-894F-E618C9049FA6}"/>
                </c:ext>
              </c:extLst>
            </c:dLbl>
            <c:dLbl>
              <c:idx val="4"/>
              <c:layout>
                <c:manualLayout>
                  <c:x val="-0.13899242690205127"/>
                  <c:y val="-8.0558035341123727E-2"/>
                </c:manualLayout>
              </c:layout>
              <c:tx>
                <c:rich>
                  <a:bodyPr/>
                  <a:lstStyle/>
                  <a:p>
                    <a:pPr>
                      <a:defRPr sz="1000">
                        <a:solidFill>
                          <a:sysClr val="windowText" lastClr="000000"/>
                        </a:solidFill>
                        <a:latin typeface="+mn-lt"/>
                      </a:defRPr>
                    </a:pPr>
                    <a:r>
                      <a:rPr lang="en-US">
                        <a:solidFill>
                          <a:sysClr val="windowText" lastClr="000000"/>
                        </a:solidFill>
                        <a:latin typeface="+mn-lt"/>
                      </a:rPr>
                      <a:t>LNG
0,006%</a:t>
                    </a:r>
                    <a:endParaRPr lang="en-US"/>
                  </a:p>
                </c:rich>
              </c:tx>
              <c:numFmt formatCode="0.0000%" sourceLinked="0"/>
              <c:spPr/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0999314576123845"/>
                  <c:y val="-0.1700015045889964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36-486C-894F-E618C9049F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+mn-lt"/>
                  </a:defRPr>
                </a:pPr>
                <a:endParaRPr lang="cs-CZ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'8.9'!$B$30:$G$30</c:f>
              <c:strCache>
                <c:ptCount val="6"/>
                <c:pt idx="0">
                  <c:v>POD</c:v>
                </c:pt>
                <c:pt idx="1">
                  <c:v>DOM</c:v>
                </c:pt>
                <c:pt idx="2">
                  <c:v>VEL</c:v>
                </c:pt>
                <c:pt idx="3">
                  <c:v>CNG</c:v>
                </c:pt>
                <c:pt idx="4">
                  <c:v>LNG</c:v>
                </c:pt>
                <c:pt idx="5">
                  <c:v>OP</c:v>
                </c:pt>
              </c:strCache>
            </c:strRef>
          </c:cat>
          <c:val>
            <c:numRef>
              <c:f>'8.9'!$B$31:$G$31</c:f>
              <c:numCache>
                <c:formatCode>#,##0</c:formatCode>
                <c:ptCount val="6"/>
                <c:pt idx="0">
                  <c:v>5257630.6382778771</c:v>
                </c:pt>
                <c:pt idx="1">
                  <c:v>2173234.605044093</c:v>
                </c:pt>
                <c:pt idx="2">
                  <c:v>897735.19673649466</c:v>
                </c:pt>
                <c:pt idx="3">
                  <c:v>84282.357647964105</c:v>
                </c:pt>
                <c:pt idx="4">
                  <c:v>523.26700000000005</c:v>
                </c:pt>
                <c:pt idx="5">
                  <c:v>151223.40892275871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536-486C-894F-E618C904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1-42A7-B5B8-3EA65A10B045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1-42A7-B5B8-3EA65A10B045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1-42A7-B5B8-3EA65A10B045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1-42A7-B5B8-3EA65A10B045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9A1-42A7-B5B8-3EA65A10B045}"/>
              </c:ext>
            </c:extLst>
          </c:dPt>
          <c:cat>
            <c:strRef>
              <c:f>'9.2'!$H$40:$H$44</c:f>
              <c:strCache>
                <c:ptCount val="5"/>
                <c:pt idx="0">
                  <c:v> PP Distribuce</c:v>
                </c:pt>
                <c:pt idx="1">
                  <c:v> GasNet</c:v>
                </c:pt>
                <c:pt idx="2">
                  <c:v> E.ON Distribuce</c:v>
                </c:pt>
                <c:pt idx="3">
                  <c:v> Ostatní společnosti</c:v>
                </c:pt>
                <c:pt idx="4">
                  <c:v> Celkem ČR</c:v>
                </c:pt>
              </c:strCache>
            </c:strRef>
          </c:cat>
          <c:val>
            <c:numRef>
              <c:f>'9.2'!$I$40:$I$44</c:f>
              <c:numCache>
                <c:formatCode>0.0</c:formatCode>
                <c:ptCount val="5"/>
                <c:pt idx="0">
                  <c:v>11.223770491803284</c:v>
                </c:pt>
                <c:pt idx="1">
                  <c:v>9.7746812386156687</c:v>
                </c:pt>
                <c:pt idx="2">
                  <c:v>9.3461748633879687</c:v>
                </c:pt>
                <c:pt idx="3">
                  <c:v>9.7876712328767077</c:v>
                </c:pt>
                <c:pt idx="4">
                  <c:v>9.7876712328767077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9A1-42A7-B5B8-3EA65A10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909376"/>
        <c:axId val="269919360"/>
      </c:barChart>
      <c:catAx>
        <c:axId val="269909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9919360"/>
        <c:crosses val="autoZero"/>
        <c:auto val="1"/>
        <c:lblAlgn val="ctr"/>
        <c:lblOffset val="100"/>
        <c:noMultiLvlLbl val="0"/>
      </c:catAx>
      <c:valAx>
        <c:axId val="2699193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699093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8809985200448"/>
          <c:y val="0.27150854791799672"/>
          <c:w val="0.64239376619978572"/>
          <c:h val="0.586712633893736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2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DB-4C31-B80A-D26EB3B89944}"/>
              </c:ext>
            </c:extLst>
          </c:dPt>
          <c:dPt>
            <c:idx val="1"/>
            <c:bubble3D val="0"/>
            <c:spPr>
              <a:solidFill>
                <a:schemeClr val="bg2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DB-4C31-B80A-D26EB3B89944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DB-4C31-B80A-D26EB3B89944}"/>
              </c:ext>
            </c:extLst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DB-4C31-B80A-D26EB3B89944}"/>
              </c:ext>
            </c:extLst>
          </c:dPt>
          <c:dLbls>
            <c:dLbl>
              <c:idx val="0"/>
              <c:layout>
                <c:manualLayout>
                  <c:x val="0.13876975658416521"/>
                  <c:y val="-0.1887858462136677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DB-4C31-B80A-D26EB3B89944}"/>
                </c:ext>
              </c:extLst>
            </c:dLbl>
            <c:dLbl>
              <c:idx val="1"/>
              <c:layout>
                <c:manualLayout>
                  <c:x val="-0.22174602006524885"/>
                  <c:y val="9.87654320987655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DB-4C31-B80A-D26EB3B89944}"/>
                </c:ext>
              </c:extLst>
            </c:dLbl>
            <c:dLbl>
              <c:idx val="2"/>
              <c:layout>
                <c:manualLayout>
                  <c:x val="-0.17519595097341803"/>
                  <c:y val="-0.1576825119082336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DB-4C31-B80A-D26EB3B89944}"/>
                </c:ext>
              </c:extLst>
            </c:dLbl>
            <c:dLbl>
              <c:idx val="3"/>
              <c:layout>
                <c:manualLayout>
                  <c:x val="-2.4519832217234527E-2"/>
                  <c:y val="-0.2415038397978030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DB-4C31-B80A-D26EB3B899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+mn-lt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'9.2'!$D$29:$D$32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E.ON Distribuce</c:v>
                </c:pt>
                <c:pt idx="3">
                  <c:v> Ostatní společnosti</c:v>
                </c:pt>
              </c:strCache>
            </c:strRef>
          </c:cat>
          <c:val>
            <c:numRef>
              <c:f>'9.2'!$E$29:$E$32</c:f>
              <c:numCache>
                <c:formatCode>#,##0.0</c:formatCode>
                <c:ptCount val="4"/>
                <c:pt idx="0">
                  <c:v>860.93804873873444</c:v>
                </c:pt>
                <c:pt idx="1">
                  <c:v>6645.7880029104535</c:v>
                </c:pt>
                <c:pt idx="2">
                  <c:v>317.73486195999999</c:v>
                </c:pt>
                <c:pt idx="3">
                  <c:v>740.16855999999996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DB-4C31-B80A-D26EB3B89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17-483B-83F8-7C4C4204AFF4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17-483B-83F8-7C4C4204AFF4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17-483B-83F8-7C4C4204AFF4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17-483B-83F8-7C4C4204AFF4}"/>
              </c:ext>
            </c:extLst>
          </c:dPt>
          <c:cat>
            <c:strRef>
              <c:f>'9.2'!$D$29:$D$32</c:f>
              <c:strCache>
                <c:ptCount val="4"/>
                <c:pt idx="0">
                  <c:v> PP Distribuce</c:v>
                </c:pt>
                <c:pt idx="1">
                  <c:v> GasNet</c:v>
                </c:pt>
                <c:pt idx="2">
                  <c:v> E.ON Distribuce</c:v>
                </c:pt>
                <c:pt idx="3">
                  <c:v> Ostatní společnosti</c:v>
                </c:pt>
              </c:strCache>
            </c:strRef>
          </c:cat>
          <c:val>
            <c:numRef>
              <c:f>'9.2'!$E$29:$E$32</c:f>
              <c:numCache>
                <c:formatCode>#,##0.0</c:formatCode>
                <c:ptCount val="4"/>
                <c:pt idx="0">
                  <c:v>860.93804873873444</c:v>
                </c:pt>
                <c:pt idx="1">
                  <c:v>6645.7880029104535</c:v>
                </c:pt>
                <c:pt idx="2">
                  <c:v>317.73486195999999</c:v>
                </c:pt>
                <c:pt idx="3">
                  <c:v>740.16855999999996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17-483B-83F8-7C4C4204A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974528"/>
        <c:axId val="269980416"/>
      </c:barChart>
      <c:catAx>
        <c:axId val="269974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9980416"/>
        <c:crosses val="autoZero"/>
        <c:auto val="1"/>
        <c:lblAlgn val="ctr"/>
        <c:lblOffset val="100"/>
        <c:noMultiLvlLbl val="0"/>
      </c:catAx>
      <c:valAx>
        <c:axId val="269980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mil. m</a:t>
                </a:r>
                <a:r>
                  <a:rPr lang="en-US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69974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56305243936425"/>
          <c:y val="2.4804922784001298E-2"/>
          <c:w val="0.79298724094819373"/>
          <c:h val="0.693054857504514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'9.3'!$C$36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strRef>
              <c:f>'9.3'!$B$37:$B$43</c:f>
              <c:strCache>
                <c:ptCount val="7"/>
                <c:pt idx="0">
                  <c:v>zemní plyn</c:v>
                </c:pt>
                <c:pt idx="1">
                  <c:v>koksárenský plyn</c:v>
                </c:pt>
                <c:pt idx="2">
                  <c:v>degazační plyn</c:v>
                </c:pt>
                <c:pt idx="3">
                  <c:v>generátorový plyn</c:v>
                </c:pt>
                <c:pt idx="4">
                  <c:v>skládkový plyn</c:v>
                </c:pt>
                <c:pt idx="5">
                  <c:v>biometan</c:v>
                </c:pt>
                <c:pt idx="6">
                  <c:v>propan, butan a jejich směsi</c:v>
                </c:pt>
              </c:strCache>
            </c:strRef>
          </c:cat>
          <c:val>
            <c:numRef>
              <c:f>'9.3'!$C$37:$C$43</c:f>
              <c:numCache>
                <c:formatCode>#,##0.0</c:formatCode>
                <c:ptCount val="7"/>
                <c:pt idx="0">
                  <c:v>615130.92345932126</c:v>
                </c:pt>
                <c:pt idx="1">
                  <c:v>668563.29</c:v>
                </c:pt>
                <c:pt idx="2">
                  <c:v>80149.455476129864</c:v>
                </c:pt>
                <c:pt idx="3">
                  <c:v>0</c:v>
                </c:pt>
                <c:pt idx="4">
                  <c:v>1400.3</c:v>
                </c:pt>
                <c:pt idx="5">
                  <c:v>0</c:v>
                </c:pt>
                <c:pt idx="6">
                  <c:v>1.8969999999999998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63-4BF5-883F-D1301C7D6AE3}"/>
            </c:ext>
          </c:extLst>
        </c:ser>
        <c:ser>
          <c:idx val="1"/>
          <c:order val="1"/>
          <c:tx>
            <c:strRef>
              <c:f>'9.3'!$D$36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'9.3'!$B$37:$B$43</c:f>
              <c:strCache>
                <c:ptCount val="7"/>
                <c:pt idx="0">
                  <c:v>zemní plyn</c:v>
                </c:pt>
                <c:pt idx="1">
                  <c:v>koksárenský plyn</c:v>
                </c:pt>
                <c:pt idx="2">
                  <c:v>degazační plyn</c:v>
                </c:pt>
                <c:pt idx="3">
                  <c:v>generátorový plyn</c:v>
                </c:pt>
                <c:pt idx="4">
                  <c:v>skládkový plyn</c:v>
                </c:pt>
                <c:pt idx="5">
                  <c:v>biometan</c:v>
                </c:pt>
                <c:pt idx="6">
                  <c:v>propan, butan a jejich směsi</c:v>
                </c:pt>
              </c:strCache>
            </c:strRef>
          </c:cat>
          <c:val>
            <c:numRef>
              <c:f>'9.3'!$D$37:$D$43</c:f>
              <c:numCache>
                <c:formatCode>#,##0.0</c:formatCode>
                <c:ptCount val="7"/>
                <c:pt idx="0">
                  <c:v>618984.11030167004</c:v>
                </c:pt>
                <c:pt idx="1">
                  <c:v>751948.24</c:v>
                </c:pt>
                <c:pt idx="2">
                  <c:v>84151.730996180777</c:v>
                </c:pt>
                <c:pt idx="3">
                  <c:v>0</c:v>
                </c:pt>
                <c:pt idx="4">
                  <c:v>1539</c:v>
                </c:pt>
                <c:pt idx="5">
                  <c:v>0</c:v>
                </c:pt>
                <c:pt idx="6">
                  <c:v>4.0314999999999994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63-4BF5-883F-D1301C7D6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76593280"/>
        <c:axId val="276595072"/>
      </c:barChart>
      <c:catAx>
        <c:axId val="27659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cs-CZ"/>
          </a:p>
        </c:txPr>
        <c:crossAx val="276595072"/>
        <c:crosses val="autoZero"/>
        <c:auto val="1"/>
        <c:lblAlgn val="ctr"/>
        <c:lblOffset val="100"/>
        <c:noMultiLvlLbl val="0"/>
      </c:catAx>
      <c:valAx>
        <c:axId val="276595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mil. m</a:t>
                </a:r>
                <a:r>
                  <a:rPr lang="en-US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7659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1973554567506"/>
          <c:y val="0.34270893260113705"/>
          <c:w val="6.0471116189340687E-2"/>
          <c:h val="0.1473000745755489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en-US" sz="800" b="0"/>
              <a:t>Délky plynovodů</a:t>
            </a:r>
            <a:r>
              <a:rPr lang="cs-CZ" sz="800" b="0"/>
              <a:t> PDS a PPS</a:t>
            </a:r>
            <a:endParaRPr lang="en-US" sz="800" b="0"/>
          </a:p>
        </c:rich>
      </c:tx>
      <c:layout>
        <c:manualLayout>
          <c:xMode val="edge"/>
          <c:yMode val="edge"/>
          <c:x val="0.37613267531699385"/>
          <c:y val="5.3072953036833702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'9.4'!$C$31</c:f>
              <c:strCache>
                <c:ptCount val="1"/>
                <c:pt idx="0">
                  <c:v>VTL 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'9.4'!$B$32:$B$36</c:f>
              <c:strCache>
                <c:ptCount val="5"/>
                <c:pt idx="0">
                  <c:v>Pražská plynárenská Distribuce, a.s.</c:v>
                </c:pt>
                <c:pt idx="1">
                  <c:v>GasNet, s.r.o.</c:v>
                </c:pt>
                <c:pt idx="2">
                  <c:v>E.ON Distribuce, a.s.</c:v>
                </c:pt>
                <c:pt idx="3">
                  <c:v>LDS</c:v>
                </c:pt>
                <c:pt idx="4">
                  <c:v>NET4GAS, s.r.o.</c:v>
                </c:pt>
              </c:strCache>
            </c:strRef>
          </c:cat>
          <c:val>
            <c:numRef>
              <c:f>'9.4'!$C$32:$C$36</c:f>
              <c:numCache>
                <c:formatCode>0.0</c:formatCode>
                <c:ptCount val="5"/>
                <c:pt idx="0">
                  <c:v>371.8</c:v>
                </c:pt>
                <c:pt idx="1">
                  <c:v>11205.217738900003</c:v>
                </c:pt>
                <c:pt idx="2">
                  <c:v>1220.9639999999999</c:v>
                </c:pt>
                <c:pt idx="3">
                  <c:v>38.337000000000003</c:v>
                </c:pt>
                <c:pt idx="4">
                  <c:v>3822.12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9-4715-B65C-01AEEA33B2BE}"/>
            </c:ext>
          </c:extLst>
        </c:ser>
        <c:ser>
          <c:idx val="1"/>
          <c:order val="1"/>
          <c:tx>
            <c:strRef>
              <c:f>'9.4'!$D$31</c:f>
              <c:strCache>
                <c:ptCount val="1"/>
                <c:pt idx="0">
                  <c:v>STL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'9.4'!$B$32:$B$36</c:f>
              <c:strCache>
                <c:ptCount val="5"/>
                <c:pt idx="0">
                  <c:v>Pražská plynárenská Distribuce, a.s.</c:v>
                </c:pt>
                <c:pt idx="1">
                  <c:v>GasNet, s.r.o.</c:v>
                </c:pt>
                <c:pt idx="2">
                  <c:v>E.ON Distribuce, a.s.</c:v>
                </c:pt>
                <c:pt idx="3">
                  <c:v>LDS</c:v>
                </c:pt>
                <c:pt idx="4">
                  <c:v>NET4GAS, s.r.o.</c:v>
                </c:pt>
              </c:strCache>
            </c:strRef>
          </c:cat>
          <c:val>
            <c:numRef>
              <c:f>'9.4'!$D$32:$D$36</c:f>
              <c:numCache>
                <c:formatCode>0.0</c:formatCode>
                <c:ptCount val="5"/>
                <c:pt idx="0">
                  <c:v>2943.308</c:v>
                </c:pt>
                <c:pt idx="1">
                  <c:v>41542.601725200002</c:v>
                </c:pt>
                <c:pt idx="2">
                  <c:v>3004.232</c:v>
                </c:pt>
                <c:pt idx="3">
                  <c:v>692.21900000000005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79-4715-B65C-01AEEA33B2BE}"/>
            </c:ext>
          </c:extLst>
        </c:ser>
        <c:ser>
          <c:idx val="2"/>
          <c:order val="2"/>
          <c:tx>
            <c:strRef>
              <c:f>'9.4'!$E$31</c:f>
              <c:strCache>
                <c:ptCount val="1"/>
                <c:pt idx="0">
                  <c:v>NTL 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'9.4'!$B$32:$B$36</c:f>
              <c:strCache>
                <c:ptCount val="5"/>
                <c:pt idx="0">
                  <c:v>Pražská plynárenská Distribuce, a.s.</c:v>
                </c:pt>
                <c:pt idx="1">
                  <c:v>GasNet, s.r.o.</c:v>
                </c:pt>
                <c:pt idx="2">
                  <c:v>E.ON Distribuce, a.s.</c:v>
                </c:pt>
                <c:pt idx="3">
                  <c:v>LDS</c:v>
                </c:pt>
                <c:pt idx="4">
                  <c:v>NET4GAS, s.r.o.</c:v>
                </c:pt>
              </c:strCache>
            </c:strRef>
          </c:cat>
          <c:val>
            <c:numRef>
              <c:f>'9.4'!$E$32:$E$36</c:f>
              <c:numCache>
                <c:formatCode>0.0</c:formatCode>
                <c:ptCount val="5"/>
                <c:pt idx="0">
                  <c:v>1144.3331981354606</c:v>
                </c:pt>
                <c:pt idx="1">
                  <c:v>12237.640613100002</c:v>
                </c:pt>
                <c:pt idx="2">
                  <c:v>386.827</c:v>
                </c:pt>
                <c:pt idx="3">
                  <c:v>33.401000000000003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A79-4715-B65C-01AEEA33B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76684800"/>
        <c:axId val="276686336"/>
      </c:barChart>
      <c:catAx>
        <c:axId val="276684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6686336"/>
        <c:crosses val="autoZero"/>
        <c:auto val="1"/>
        <c:lblAlgn val="ctr"/>
        <c:lblOffset val="100"/>
        <c:noMultiLvlLbl val="0"/>
      </c:catAx>
      <c:valAx>
        <c:axId val="27668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délka  plynovodů (km)</a:t>
                </a:r>
              </a:p>
            </c:rich>
          </c:tx>
          <c:layout>
            <c:manualLayout>
              <c:xMode val="edge"/>
              <c:yMode val="edge"/>
              <c:x val="1.6431924882629109E-2"/>
              <c:y val="0.3145576986362942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76684800"/>
        <c:crosses val="autoZero"/>
        <c:crossBetween val="between"/>
        <c:majorUnit val="10000"/>
      </c:valAx>
    </c:plotArea>
    <c:legend>
      <c:legendPos val="r"/>
      <c:layout>
        <c:manualLayout>
          <c:xMode val="edge"/>
          <c:yMode val="edge"/>
          <c:x val="0.9074773575838232"/>
          <c:y val="0.36775225780483511"/>
          <c:w val="7.9921629514620549E-2"/>
          <c:h val="0.242129917246582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cs-CZ" sz="800" b="0"/>
              <a:t>Podíl délek  plynovodů jednotlivých tlakových úrovní </a:t>
            </a:r>
          </a:p>
          <a:p>
            <a:pPr>
              <a:defRPr sz="800" b="0"/>
            </a:pPr>
            <a:r>
              <a:rPr lang="cs-CZ" sz="800" b="0"/>
              <a:t>na celkové délce plynovodů v ČR</a:t>
            </a:r>
            <a:endParaRPr lang="en-US" sz="800" b="0"/>
          </a:p>
        </c:rich>
      </c:tx>
      <c:layout>
        <c:manualLayout>
          <c:xMode val="edge"/>
          <c:yMode val="edge"/>
          <c:x val="0.26401710349586582"/>
          <c:y val="2.80314835929162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13569855492203"/>
          <c:y val="0.17074738281288981"/>
          <c:w val="0.74203652360356354"/>
          <c:h val="0.7794572562811318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2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1E-4EF7-83C6-0505EB6DDE65}"/>
              </c:ext>
            </c:extLst>
          </c:dPt>
          <c:dPt>
            <c:idx val="1"/>
            <c:bubble3D val="0"/>
            <c:spPr>
              <a:solidFill>
                <a:schemeClr val="bg2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1E-4EF7-83C6-0505EB6DDE65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1E-4EF7-83C6-0505EB6DDE6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D71E-4EF7-83C6-0505EB6DDE65}"/>
              </c:ext>
            </c:extLst>
          </c:dPt>
          <c:dLbls>
            <c:dLbl>
              <c:idx val="0"/>
              <c:layout>
                <c:manualLayout>
                  <c:x val="-0.10968023363276773"/>
                  <c:y val="-0.10479554037299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E-4EF7-83C6-0505EB6DDE65}"/>
                </c:ext>
              </c:extLst>
            </c:dLbl>
            <c:dLbl>
              <c:idx val="1"/>
              <c:layout>
                <c:manualLayout>
                  <c:x val="0.11893953396670476"/>
                  <c:y val="2.127050968881636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E-4EF7-83C6-0505EB6DDE65}"/>
                </c:ext>
              </c:extLst>
            </c:dLbl>
            <c:dLbl>
              <c:idx val="2"/>
              <c:layout>
                <c:manualLayout>
                  <c:x val="-0.11029980407378658"/>
                  <c:y val="9.58142729595296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E-4EF7-83C6-0505EB6DDE65}"/>
                </c:ext>
              </c:extLst>
            </c:dLbl>
            <c:dLbl>
              <c:idx val="3"/>
              <c:layout>
                <c:manualLayout>
                  <c:x val="-3.9825323558693093E-3"/>
                  <c:y val="2.27607414955333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E-4EF7-83C6-0505EB6DDE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'9.4'!$H$32:$J$32</c:f>
              <c:strCache>
                <c:ptCount val="3"/>
                <c:pt idx="0">
                  <c:v>VTL </c:v>
                </c:pt>
                <c:pt idx="1">
                  <c:v>STL </c:v>
                </c:pt>
                <c:pt idx="2">
                  <c:v>NTL </c:v>
                </c:pt>
              </c:strCache>
            </c:strRef>
          </c:cat>
          <c:val>
            <c:numRef>
              <c:f>'9.4'!$H$33:$J$33</c:f>
              <c:numCache>
                <c:formatCode>#,##0</c:formatCode>
                <c:ptCount val="3"/>
                <c:pt idx="0">
                  <c:v>16658.4387389</c:v>
                </c:pt>
                <c:pt idx="1">
                  <c:v>48182.360725199993</c:v>
                </c:pt>
                <c:pt idx="2">
                  <c:v>13802.201811235462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71E-4EF7-83C6-0505EB6D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6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2935183949464"/>
          <c:y val="3.1492799372703058E-2"/>
          <c:w val="0.68171738358032752"/>
          <c:h val="0.8610295609304248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'3.4'!$N$19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4B-416B-920A-DEAAF5F3CBA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4B-416B-920A-DEAAF5F3CBA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'3.4'!$M$20:$M$29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'3.4'!$N$20:$N$29</c:f>
              <c:numCache>
                <c:formatCode>0.0%</c:formatCode>
                <c:ptCount val="10"/>
                <c:pt idx="0">
                  <c:v>0.92800362569987094</c:v>
                </c:pt>
                <c:pt idx="1">
                  <c:v>0.89547122918782551</c:v>
                </c:pt>
                <c:pt idx="2">
                  <c:v>0.91250060707192782</c:v>
                </c:pt>
                <c:pt idx="3">
                  <c:v>1</c:v>
                </c:pt>
                <c:pt idx="4">
                  <c:v>0.83907721414310343</c:v>
                </c:pt>
                <c:pt idx="5">
                  <c:v>0.81935049778393154</c:v>
                </c:pt>
                <c:pt idx="6">
                  <c:v>0.78015271919763285</c:v>
                </c:pt>
                <c:pt idx="7">
                  <c:v>0.80390853322103739</c:v>
                </c:pt>
                <c:pt idx="8">
                  <c:v>0.9132245577411775</c:v>
                </c:pt>
                <c:pt idx="9">
                  <c:v>0.8295796606138327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A4B-416B-920A-DEAAF5F3CBAE}"/>
            </c:ext>
          </c:extLst>
        </c:ser>
        <c:ser>
          <c:idx val="0"/>
          <c:order val="1"/>
          <c:tx>
            <c:strRef>
              <c:f>'3.4'!$O$19</c:f>
              <c:strCache>
                <c:ptCount val="1"/>
              </c:strCache>
            </c:strRef>
          </c:tx>
          <c:spPr>
            <a:noFill/>
          </c:spPr>
          <c:invertIfNegative val="0"/>
          <c:cat>
            <c:numRef>
              <c:f>'3.4'!$M$20:$M$29</c:f>
              <c:numCache>
                <c:formatCode>0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'3.4'!$O$20:$O$29</c:f>
              <c:numCache>
                <c:formatCode>0%</c:formatCode>
                <c:ptCount val="10"/>
                <c:pt idx="0">
                  <c:v>7.1996374300129062E-2</c:v>
                </c:pt>
                <c:pt idx="1">
                  <c:v>0.10452877081217449</c:v>
                </c:pt>
                <c:pt idx="2">
                  <c:v>8.7499392928072184E-2</c:v>
                </c:pt>
                <c:pt idx="3">
                  <c:v>0</c:v>
                </c:pt>
                <c:pt idx="4">
                  <c:v>0.16092278585689657</c:v>
                </c:pt>
                <c:pt idx="5">
                  <c:v>0.18064950221606846</c:v>
                </c:pt>
                <c:pt idx="6">
                  <c:v>0.21984728080236715</c:v>
                </c:pt>
                <c:pt idx="7">
                  <c:v>0.19609146677896261</c:v>
                </c:pt>
                <c:pt idx="8">
                  <c:v>8.6775442258822499E-2</c:v>
                </c:pt>
                <c:pt idx="9">
                  <c:v>0.1704203393861673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A4B-416B-920A-DEAAF5F3C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86613760"/>
        <c:axId val="186615296"/>
      </c:barChart>
      <c:catAx>
        <c:axId val="1866137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86615296"/>
        <c:crossesAt val="-40000"/>
        <c:auto val="1"/>
        <c:lblAlgn val="ctr"/>
        <c:lblOffset val="100"/>
        <c:noMultiLvlLbl val="0"/>
      </c:catAx>
      <c:valAx>
        <c:axId val="186615296"/>
        <c:scaling>
          <c:orientation val="minMax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86613760"/>
        <c:crosses val="autoZero"/>
        <c:crossBetween val="between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5240128826691419"/>
          <c:y val="0.41013039145507879"/>
          <c:w val="9.5339545438916207E-2"/>
          <c:h val="0.1067334764972560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11381531853979E-2"/>
          <c:y val="2.0972222222222222E-2"/>
          <c:w val="0.87073640636358085"/>
          <c:h val="0.907376057159521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'9.5'!$D$25</c:f>
              <c:strCache>
                <c:ptCount val="1"/>
                <c:pt idx="0">
                  <c:v>VTL 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'9.5'!$C$26:$C$35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'9.5'!$D$26:$D$35</c:f>
              <c:numCache>
                <c:formatCode>#,##0</c:formatCode>
                <c:ptCount val="10"/>
                <c:pt idx="0">
                  <c:v>16670101.370000001</c:v>
                </c:pt>
                <c:pt idx="1">
                  <c:v>16602863.91</c:v>
                </c:pt>
                <c:pt idx="2">
                  <c:v>16838894.136511609</c:v>
                </c:pt>
                <c:pt idx="3">
                  <c:v>16831714.462801352</c:v>
                </c:pt>
                <c:pt idx="4">
                  <c:v>16807523.505418755</c:v>
                </c:pt>
                <c:pt idx="5">
                  <c:v>16720049.993142527</c:v>
                </c:pt>
                <c:pt idx="6">
                  <c:v>16699993.536903655</c:v>
                </c:pt>
                <c:pt idx="7">
                  <c:v>16722405.392079284</c:v>
                </c:pt>
                <c:pt idx="8">
                  <c:v>16681332.086799998</c:v>
                </c:pt>
                <c:pt idx="9">
                  <c:v>16658361.65712033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92-4839-B6F4-562F12408C49}"/>
            </c:ext>
          </c:extLst>
        </c:ser>
        <c:ser>
          <c:idx val="1"/>
          <c:order val="1"/>
          <c:tx>
            <c:strRef>
              <c:f>'9.5'!$E$25</c:f>
              <c:strCache>
                <c:ptCount val="1"/>
                <c:pt idx="0">
                  <c:v>STL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'9.5'!$C$26:$C$35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'9.5'!$E$26:$E$35</c:f>
              <c:numCache>
                <c:formatCode>#,##0</c:formatCode>
                <c:ptCount val="10"/>
                <c:pt idx="0">
                  <c:v>39096187.059999987</c:v>
                </c:pt>
                <c:pt idx="1">
                  <c:v>36888605.420000002</c:v>
                </c:pt>
                <c:pt idx="2">
                  <c:v>37391971.775823943</c:v>
                </c:pt>
                <c:pt idx="3">
                  <c:v>37543410.810900904</c:v>
                </c:pt>
                <c:pt idx="4">
                  <c:v>37728764.811451212</c:v>
                </c:pt>
                <c:pt idx="5">
                  <c:v>37898355.593209505</c:v>
                </c:pt>
                <c:pt idx="6">
                  <c:v>38011667.967227913</c:v>
                </c:pt>
                <c:pt idx="7">
                  <c:v>38851135.656960443</c:v>
                </c:pt>
                <c:pt idx="8">
                  <c:v>39074207.551400006</c:v>
                </c:pt>
                <c:pt idx="9">
                  <c:v>39278310.544300012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92-4839-B6F4-562F12408C49}"/>
            </c:ext>
          </c:extLst>
        </c:ser>
        <c:ser>
          <c:idx val="2"/>
          <c:order val="2"/>
          <c:tx>
            <c:strRef>
              <c:f>'9.5'!$F$25</c:f>
              <c:strCache>
                <c:ptCount val="1"/>
                <c:pt idx="0">
                  <c:v>NTL 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'9.5'!$C$26:$C$35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'9.5'!$F$26:$F$35</c:f>
              <c:numCache>
                <c:formatCode>#,##0</c:formatCode>
                <c:ptCount val="10"/>
                <c:pt idx="0">
                  <c:v>12223118.34</c:v>
                </c:pt>
                <c:pt idx="1">
                  <c:v>11178231.649999999</c:v>
                </c:pt>
                <c:pt idx="2">
                  <c:v>10860555.799237831</c:v>
                </c:pt>
                <c:pt idx="3">
                  <c:v>10790539.684099348</c:v>
                </c:pt>
                <c:pt idx="4">
                  <c:v>10698842.068891717</c:v>
                </c:pt>
                <c:pt idx="5">
                  <c:v>10576570.557888553</c:v>
                </c:pt>
                <c:pt idx="6">
                  <c:v>10453714.422499027</c:v>
                </c:pt>
                <c:pt idx="7">
                  <c:v>10364267.257608434</c:v>
                </c:pt>
                <c:pt idx="8">
                  <c:v>10221258.061199998</c:v>
                </c:pt>
                <c:pt idx="9">
                  <c:v>10056071.100411482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092-4839-B6F4-562F12408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66563968"/>
        <c:axId val="266565504"/>
      </c:barChart>
      <c:catAx>
        <c:axId val="26656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6565504"/>
        <c:crosses val="autoZero"/>
        <c:auto val="1"/>
        <c:lblAlgn val="ctr"/>
        <c:lblOffset val="100"/>
        <c:noMultiLvlLbl val="0"/>
      </c:catAx>
      <c:valAx>
        <c:axId val="266565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66563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24794477782787"/>
          <c:y val="2.4257028112449799E-2"/>
          <c:w val="0.71212922173274595"/>
          <c:h val="0.706552533206076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'10'!$T$38</c:f>
              <c:strCache>
                <c:ptCount val="1"/>
                <c:pt idx="0">
                  <c:v>zákazníci připojeni přímo k PS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numRef>
              <c:f>'10'!$U$37:$AB$37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'10'!$U$38:$AB$38</c:f>
              <c:numCache>
                <c:formatCode>#,##0</c:formatCode>
                <c:ptCount val="8"/>
                <c:pt idx="0">
                  <c:v>186041.46348399992</c:v>
                </c:pt>
                <c:pt idx="1">
                  <c:v>153173.30000000002</c:v>
                </c:pt>
                <c:pt idx="2">
                  <c:v>1235892.3050000002</c:v>
                </c:pt>
                <c:pt idx="3">
                  <c:v>614378.23499999999</c:v>
                </c:pt>
                <c:pt idx="4">
                  <c:v>1412171.2330000002</c:v>
                </c:pt>
                <c:pt idx="5">
                  <c:v>3829947.8149450007</c:v>
                </c:pt>
                <c:pt idx="6">
                  <c:v>3649007.6605450003</c:v>
                </c:pt>
                <c:pt idx="7">
                  <c:v>3710170.4104180005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F4-4DBC-88D1-CB986870CCCD}"/>
            </c:ext>
          </c:extLst>
        </c:ser>
        <c:ser>
          <c:idx val="1"/>
          <c:order val="1"/>
          <c:tx>
            <c:strRef>
              <c:f>'10'!$T$39</c:f>
              <c:strCache>
                <c:ptCount val="1"/>
                <c:pt idx="0">
                  <c:v>odběr z dálkovodu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'10'!$U$37:$AB$37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'10'!$U$39:$AB$39</c:f>
              <c:numCache>
                <c:formatCode>#,##0</c:formatCode>
                <c:ptCount val="8"/>
                <c:pt idx="0">
                  <c:v>24414754.37145</c:v>
                </c:pt>
                <c:pt idx="1">
                  <c:v>24367008.777959999</c:v>
                </c:pt>
                <c:pt idx="2">
                  <c:v>23981279.542849999</c:v>
                </c:pt>
                <c:pt idx="3">
                  <c:v>23351837.419780001</c:v>
                </c:pt>
                <c:pt idx="4">
                  <c:v>23514168.522999998</c:v>
                </c:pt>
                <c:pt idx="5">
                  <c:v>24135731.601999998</c:v>
                </c:pt>
                <c:pt idx="6">
                  <c:v>24867154.788480002</c:v>
                </c:pt>
                <c:pt idx="7">
                  <c:v>24322451.99884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F4-4DBC-88D1-CB986870CCCD}"/>
            </c:ext>
          </c:extLst>
        </c:ser>
        <c:ser>
          <c:idx val="2"/>
          <c:order val="2"/>
          <c:tx>
            <c:strRef>
              <c:f>'10'!$T$40</c:f>
              <c:strCache>
                <c:ptCount val="1"/>
                <c:pt idx="0">
                  <c:v>z místní sítě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'10'!$U$37:$AB$37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'10'!$U$40:$AB$40</c:f>
              <c:numCache>
                <c:formatCode>#,##0</c:formatCode>
                <c:ptCount val="8"/>
                <c:pt idx="0">
                  <c:v>22517296.424119998</c:v>
                </c:pt>
                <c:pt idx="1">
                  <c:v>22141992.024039999</c:v>
                </c:pt>
                <c:pt idx="2">
                  <c:v>22116954.04852299</c:v>
                </c:pt>
                <c:pt idx="3">
                  <c:v>20001095.84657</c:v>
                </c:pt>
                <c:pt idx="4">
                  <c:v>20545342.838999998</c:v>
                </c:pt>
                <c:pt idx="5">
                  <c:v>21717847.68</c:v>
                </c:pt>
                <c:pt idx="6">
                  <c:v>22319576.266190004</c:v>
                </c:pt>
                <c:pt idx="7">
                  <c:v>21797112.833300002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F4-4DBC-88D1-CB986870C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967936"/>
        <c:axId val="270969472"/>
      </c:barChart>
      <c:catAx>
        <c:axId val="2709679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70969472"/>
        <c:crosses val="autoZero"/>
        <c:auto val="1"/>
        <c:lblAlgn val="ctr"/>
        <c:lblOffset val="100"/>
        <c:noMultiLvlLbl val="0"/>
      </c:catAx>
      <c:valAx>
        <c:axId val="2709694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0967936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6788002821233248"/>
          <c:y val="0.84863954505686789"/>
          <c:w val="0.71093597881762582"/>
          <c:h val="7.560287918555634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307208434388743E-2"/>
          <c:y val="2.4257028112449799E-2"/>
          <c:w val="0.85897205887238781"/>
          <c:h val="0.68635040438313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'10'!$T$42</c:f>
              <c:strCache>
                <c:ptCount val="1"/>
                <c:pt idx="0">
                  <c:v>0 - 1,89</c:v>
                </c:pt>
              </c:strCache>
            </c:strRef>
          </c:tx>
          <c:invertIfNegative val="0"/>
          <c:cat>
            <c:numRef>
              <c:f>'10'!$U$41:$AB$41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'10'!$U$42:$AB$42</c:f>
              <c:numCache>
                <c:formatCode>#,##0</c:formatCode>
                <c:ptCount val="8"/>
                <c:pt idx="0">
                  <c:v>11799.238782</c:v>
                </c:pt>
                <c:pt idx="1">
                  <c:v>14115.269193</c:v>
                </c:pt>
                <c:pt idx="2">
                  <c:v>11946.625000999997</c:v>
                </c:pt>
                <c:pt idx="3">
                  <c:v>13103.893608337919</c:v>
                </c:pt>
                <c:pt idx="4">
                  <c:v>14143.072</c:v>
                </c:pt>
                <c:pt idx="5">
                  <c:v>12865.852051484051</c:v>
                </c:pt>
                <c:pt idx="6">
                  <c:v>14207.550281356083</c:v>
                </c:pt>
                <c:pt idx="7">
                  <c:v>12933.527387701784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D1-4C41-A546-EB5E562C83FB}"/>
            </c:ext>
          </c:extLst>
        </c:ser>
        <c:ser>
          <c:idx val="1"/>
          <c:order val="1"/>
          <c:tx>
            <c:strRef>
              <c:f>'10'!$T$43</c:f>
              <c:strCache>
                <c:ptCount val="1"/>
                <c:pt idx="0">
                  <c:v>1,89 - 7,56</c:v>
                </c:pt>
              </c:strCache>
            </c:strRef>
          </c:tx>
          <c:invertIfNegative val="0"/>
          <c:cat>
            <c:numRef>
              <c:f>'10'!$U$41:$AB$41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'10'!$U$43:$AB$43</c:f>
              <c:numCache>
                <c:formatCode>#,##0</c:formatCode>
                <c:ptCount val="8"/>
                <c:pt idx="0">
                  <c:v>82730.466430999892</c:v>
                </c:pt>
                <c:pt idx="1">
                  <c:v>96507.368466999906</c:v>
                </c:pt>
                <c:pt idx="2">
                  <c:v>95165.014875999856</c:v>
                </c:pt>
                <c:pt idx="3">
                  <c:v>123816.61024736104</c:v>
                </c:pt>
                <c:pt idx="4">
                  <c:v>80477.180000000008</c:v>
                </c:pt>
                <c:pt idx="5">
                  <c:v>111562.05009446271</c:v>
                </c:pt>
                <c:pt idx="6">
                  <c:v>99316.179315678324</c:v>
                </c:pt>
                <c:pt idx="7">
                  <c:v>104049.96081803164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D1-4C41-A546-EB5E562C83FB}"/>
            </c:ext>
          </c:extLst>
        </c:ser>
        <c:ser>
          <c:idx val="2"/>
          <c:order val="2"/>
          <c:tx>
            <c:strRef>
              <c:f>'10'!$T$44</c:f>
              <c:strCache>
                <c:ptCount val="1"/>
                <c:pt idx="0">
                  <c:v>7,56 - 15</c:v>
                </c:pt>
              </c:strCache>
            </c:strRef>
          </c:tx>
          <c:invertIfNegative val="0"/>
          <c:cat>
            <c:numRef>
              <c:f>'10'!$U$41:$AB$41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'10'!$U$44:$AB$44</c:f>
              <c:numCache>
                <c:formatCode>#,##0</c:formatCode>
                <c:ptCount val="8"/>
                <c:pt idx="0">
                  <c:v>317121.312515</c:v>
                </c:pt>
                <c:pt idx="1">
                  <c:v>310032.04458800005</c:v>
                </c:pt>
                <c:pt idx="2">
                  <c:v>308503.41960399982</c:v>
                </c:pt>
                <c:pt idx="3">
                  <c:v>335358.7588270597</c:v>
                </c:pt>
                <c:pt idx="4">
                  <c:v>341587.24400000001</c:v>
                </c:pt>
                <c:pt idx="5">
                  <c:v>336798.8942571283</c:v>
                </c:pt>
                <c:pt idx="6">
                  <c:v>318403.09956751292</c:v>
                </c:pt>
                <c:pt idx="7">
                  <c:v>326499.53289691149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1D1-4C41-A546-EB5E562C83FB}"/>
            </c:ext>
          </c:extLst>
        </c:ser>
        <c:ser>
          <c:idx val="3"/>
          <c:order val="3"/>
          <c:tx>
            <c:strRef>
              <c:f>'10'!$T$45</c:f>
              <c:strCache>
                <c:ptCount val="1"/>
                <c:pt idx="0">
                  <c:v>15 - 25</c:v>
                </c:pt>
              </c:strCache>
            </c:strRef>
          </c:tx>
          <c:invertIfNegative val="0"/>
          <c:cat>
            <c:numRef>
              <c:f>'10'!$U$41:$AB$41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'10'!$U$45:$AB$45</c:f>
              <c:numCache>
                <c:formatCode>#,##0</c:formatCode>
                <c:ptCount val="8"/>
                <c:pt idx="0">
                  <c:v>511655.73515499989</c:v>
                </c:pt>
                <c:pt idx="1">
                  <c:v>525736.94316300005</c:v>
                </c:pt>
                <c:pt idx="2">
                  <c:v>524626.72059599974</c:v>
                </c:pt>
                <c:pt idx="3">
                  <c:v>523919.65455827466</c:v>
                </c:pt>
                <c:pt idx="4">
                  <c:v>516141.196</c:v>
                </c:pt>
                <c:pt idx="5">
                  <c:v>560344.60785299737</c:v>
                </c:pt>
                <c:pt idx="6">
                  <c:v>548723.0592909971</c:v>
                </c:pt>
                <c:pt idx="7">
                  <c:v>538426.08162467263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1D1-4C41-A546-EB5E562C83FB}"/>
            </c:ext>
          </c:extLst>
        </c:ser>
        <c:ser>
          <c:idx val="4"/>
          <c:order val="4"/>
          <c:tx>
            <c:strRef>
              <c:f>'10'!$T$46</c:f>
              <c:strCache>
                <c:ptCount val="1"/>
                <c:pt idx="0">
                  <c:v>25 - 45</c:v>
                </c:pt>
              </c:strCache>
            </c:strRef>
          </c:tx>
          <c:invertIfNegative val="0"/>
          <c:cat>
            <c:numRef>
              <c:f>'10'!$U$41:$AB$41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'10'!$U$46:$AB$46</c:f>
              <c:numCache>
                <c:formatCode>#,##0</c:formatCode>
                <c:ptCount val="8"/>
                <c:pt idx="0">
                  <c:v>1026437.1281749997</c:v>
                </c:pt>
                <c:pt idx="1">
                  <c:v>1079011.1251299998</c:v>
                </c:pt>
                <c:pt idx="2">
                  <c:v>1116784.3136299993</c:v>
                </c:pt>
                <c:pt idx="3">
                  <c:v>1016327.2036509507</c:v>
                </c:pt>
                <c:pt idx="4">
                  <c:v>1040029.306</c:v>
                </c:pt>
                <c:pt idx="5">
                  <c:v>1155922.1782843508</c:v>
                </c:pt>
                <c:pt idx="6">
                  <c:v>1159741.5075158244</c:v>
                </c:pt>
                <c:pt idx="7">
                  <c:v>1091351.1593129947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1D1-4C41-A546-EB5E562C83FB}"/>
            </c:ext>
          </c:extLst>
        </c:ser>
        <c:ser>
          <c:idx val="5"/>
          <c:order val="5"/>
          <c:tx>
            <c:strRef>
              <c:f>'10'!$T$47</c:f>
              <c:strCache>
                <c:ptCount val="1"/>
                <c:pt idx="0">
                  <c:v>45 - 63</c:v>
                </c:pt>
              </c:strCache>
            </c:strRef>
          </c:tx>
          <c:invertIfNegative val="0"/>
          <c:cat>
            <c:numRef>
              <c:f>'10'!$U$41:$AB$41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'10'!$U$47:$AB$47</c:f>
              <c:numCache>
                <c:formatCode>#,##0</c:formatCode>
                <c:ptCount val="8"/>
                <c:pt idx="0">
                  <c:v>792002.33832799993</c:v>
                </c:pt>
                <c:pt idx="1">
                  <c:v>822998.73365599988</c:v>
                </c:pt>
                <c:pt idx="2">
                  <c:v>822665.90019499953</c:v>
                </c:pt>
                <c:pt idx="3">
                  <c:v>732383.47698900523</c:v>
                </c:pt>
                <c:pt idx="4">
                  <c:v>783071.53300000005</c:v>
                </c:pt>
                <c:pt idx="5">
                  <c:v>840517.30001507001</c:v>
                </c:pt>
                <c:pt idx="6">
                  <c:v>856812.73201745551</c:v>
                </c:pt>
                <c:pt idx="7">
                  <c:v>798087.22221885959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1D1-4C41-A546-EB5E562C83FB}"/>
            </c:ext>
          </c:extLst>
        </c:ser>
        <c:ser>
          <c:idx val="6"/>
          <c:order val="6"/>
          <c:tx>
            <c:strRef>
              <c:f>'10'!$T$48</c:f>
              <c:strCache>
                <c:ptCount val="1"/>
                <c:pt idx="0">
                  <c:v>63 - 630</c:v>
                </c:pt>
              </c:strCache>
            </c:strRef>
          </c:tx>
          <c:invertIfNegative val="0"/>
          <c:cat>
            <c:numRef>
              <c:f>'10'!$U$41:$AB$41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'10'!$U$48:$AB$48</c:f>
              <c:numCache>
                <c:formatCode>#,##0</c:formatCode>
                <c:ptCount val="8"/>
                <c:pt idx="0">
                  <c:v>9518872.048541991</c:v>
                </c:pt>
                <c:pt idx="1">
                  <c:v>9790329.5285710003</c:v>
                </c:pt>
                <c:pt idx="2">
                  <c:v>10020160.631873984</c:v>
                </c:pt>
                <c:pt idx="3">
                  <c:v>7796080.9448002111</c:v>
                </c:pt>
                <c:pt idx="4">
                  <c:v>8648160.9139999989</c:v>
                </c:pt>
                <c:pt idx="5">
                  <c:v>9521332.8044445086</c:v>
                </c:pt>
                <c:pt idx="6">
                  <c:v>10413834.535984188</c:v>
                </c:pt>
                <c:pt idx="7">
                  <c:v>9030186.204820456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1D1-4C41-A546-EB5E562C8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1055104"/>
        <c:axId val="278659072"/>
      </c:barChart>
      <c:catAx>
        <c:axId val="2710551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78659072"/>
        <c:crosses val="autoZero"/>
        <c:auto val="1"/>
        <c:lblAlgn val="ctr"/>
        <c:lblOffset val="100"/>
        <c:noMultiLvlLbl val="0"/>
      </c:catAx>
      <c:valAx>
        <c:axId val="2786590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1055104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1177510705898605"/>
          <c:y val="0.8234016927083333"/>
          <c:w val="0.87497174922100251"/>
          <c:h val="7.53175853018372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356365696578675"/>
          <c:y val="2.3501935924533666E-2"/>
          <c:w val="0.72681350954478707"/>
          <c:h val="0.727854926987172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'10'!$T$50</c:f>
              <c:strCache>
                <c:ptCount val="1"/>
                <c:pt idx="0">
                  <c:v>0 - 1,89</c:v>
                </c:pt>
              </c:strCache>
            </c:strRef>
          </c:tx>
          <c:invertIfNegative val="0"/>
          <c:cat>
            <c:numRef>
              <c:f>'10'!$U$49:$AB$49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'10'!$U$50:$AB$50</c:f>
              <c:numCache>
                <c:formatCode>#,##0</c:formatCode>
                <c:ptCount val="8"/>
                <c:pt idx="0">
                  <c:v>504296.89999400004</c:v>
                </c:pt>
                <c:pt idx="1">
                  <c:v>559139.02674000023</c:v>
                </c:pt>
                <c:pt idx="2">
                  <c:v>512721.76082900044</c:v>
                </c:pt>
                <c:pt idx="3">
                  <c:v>509723.57878980966</c:v>
                </c:pt>
                <c:pt idx="4">
                  <c:v>504998.58600000001</c:v>
                </c:pt>
                <c:pt idx="5">
                  <c:v>520999.24463956594</c:v>
                </c:pt>
                <c:pt idx="6">
                  <c:v>487845.00729306432</c:v>
                </c:pt>
                <c:pt idx="7">
                  <c:v>496775.04107718513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B5-46FA-9C31-F40C157241D0}"/>
            </c:ext>
          </c:extLst>
        </c:ser>
        <c:ser>
          <c:idx val="1"/>
          <c:order val="1"/>
          <c:tx>
            <c:strRef>
              <c:f>'10'!$T$51</c:f>
              <c:strCache>
                <c:ptCount val="1"/>
                <c:pt idx="0">
                  <c:v>1,89 - 7,56</c:v>
                </c:pt>
              </c:strCache>
            </c:strRef>
          </c:tx>
          <c:invertIfNegative val="0"/>
          <c:cat>
            <c:numRef>
              <c:f>'10'!$U$49:$AB$49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'10'!$U$51:$AB$51</c:f>
              <c:numCache>
                <c:formatCode>#,##0</c:formatCode>
                <c:ptCount val="8"/>
                <c:pt idx="0">
                  <c:v>1188411.6807349992</c:v>
                </c:pt>
                <c:pt idx="1">
                  <c:v>1383234.4910299997</c:v>
                </c:pt>
                <c:pt idx="2">
                  <c:v>1394545.3752979985</c:v>
                </c:pt>
                <c:pt idx="3">
                  <c:v>1881753.4639028551</c:v>
                </c:pt>
                <c:pt idx="4">
                  <c:v>1113617.6629999999</c:v>
                </c:pt>
                <c:pt idx="5">
                  <c:v>1670801.3867941953</c:v>
                </c:pt>
                <c:pt idx="6">
                  <c:v>1513725.3582766468</c:v>
                </c:pt>
                <c:pt idx="7">
                  <c:v>1693836.8791406811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B5-46FA-9C31-F40C157241D0}"/>
            </c:ext>
          </c:extLst>
        </c:ser>
        <c:ser>
          <c:idx val="2"/>
          <c:order val="2"/>
          <c:tx>
            <c:strRef>
              <c:f>'10'!$T$52</c:f>
              <c:strCache>
                <c:ptCount val="1"/>
                <c:pt idx="0">
                  <c:v>7,56 - 15</c:v>
                </c:pt>
              </c:strCache>
            </c:strRef>
          </c:tx>
          <c:invertIfNegative val="0"/>
          <c:cat>
            <c:numRef>
              <c:f>'10'!$U$49:$AB$49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'10'!$U$52:$AB$52</c:f>
              <c:numCache>
                <c:formatCode>#,##0</c:formatCode>
                <c:ptCount val="8"/>
                <c:pt idx="0">
                  <c:v>4686136.8582219994</c:v>
                </c:pt>
                <c:pt idx="1">
                  <c:v>4914038.4101290004</c:v>
                </c:pt>
                <c:pt idx="2">
                  <c:v>4771266.973282</c:v>
                </c:pt>
                <c:pt idx="3">
                  <c:v>5488567.0253040111</c:v>
                </c:pt>
                <c:pt idx="4">
                  <c:v>5508407.8030000003</c:v>
                </c:pt>
                <c:pt idx="5">
                  <c:v>5475166.3686730787</c:v>
                </c:pt>
                <c:pt idx="6">
                  <c:v>5094859.2620210024</c:v>
                </c:pt>
                <c:pt idx="7">
                  <c:v>5222076.7556636911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9B5-46FA-9C31-F40C157241D0}"/>
            </c:ext>
          </c:extLst>
        </c:ser>
        <c:ser>
          <c:idx val="3"/>
          <c:order val="3"/>
          <c:tx>
            <c:strRef>
              <c:f>'10'!$T$53</c:f>
              <c:strCache>
                <c:ptCount val="1"/>
                <c:pt idx="0">
                  <c:v>15 - 25</c:v>
                </c:pt>
              </c:strCache>
            </c:strRef>
          </c:tx>
          <c:invertIfNegative val="0"/>
          <c:cat>
            <c:numRef>
              <c:f>'10'!$U$49:$AB$49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'10'!$U$53:$AB$53</c:f>
              <c:numCache>
                <c:formatCode>#,##0</c:formatCode>
                <c:ptCount val="8"/>
                <c:pt idx="0">
                  <c:v>7878327.4487959985</c:v>
                </c:pt>
                <c:pt idx="1">
                  <c:v>8202299.7308200002</c:v>
                </c:pt>
                <c:pt idx="2">
                  <c:v>8001272.6840059971</c:v>
                </c:pt>
                <c:pt idx="3">
                  <c:v>7473193.0862098094</c:v>
                </c:pt>
                <c:pt idx="4">
                  <c:v>7768172.5099999998</c:v>
                </c:pt>
                <c:pt idx="5">
                  <c:v>8352134.3274809718</c:v>
                </c:pt>
                <c:pt idx="6">
                  <c:v>8265932.4977369672</c:v>
                </c:pt>
                <c:pt idx="7">
                  <c:v>8018166.8469247492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9B5-46FA-9C31-F40C157241D0}"/>
            </c:ext>
          </c:extLst>
        </c:ser>
        <c:ser>
          <c:idx val="4"/>
          <c:order val="4"/>
          <c:tx>
            <c:strRef>
              <c:f>'10'!$T$54</c:f>
              <c:strCache>
                <c:ptCount val="1"/>
                <c:pt idx="0">
                  <c:v>25 - 45</c:v>
                </c:pt>
              </c:strCache>
            </c:strRef>
          </c:tx>
          <c:invertIfNegative val="0"/>
          <c:cat>
            <c:numRef>
              <c:f>'10'!$U$49:$AB$49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'10'!$U$54:$AB$54</c:f>
              <c:numCache>
                <c:formatCode>#,##0</c:formatCode>
                <c:ptCount val="8"/>
                <c:pt idx="0">
                  <c:v>9278723.9788949993</c:v>
                </c:pt>
                <c:pt idx="1">
                  <c:v>8826859.3298419993</c:v>
                </c:pt>
                <c:pt idx="2">
                  <c:v>9320148.7792099956</c:v>
                </c:pt>
                <c:pt idx="3">
                  <c:v>4991073.5360998977</c:v>
                </c:pt>
                <c:pt idx="4">
                  <c:v>6785664.7669999991</c:v>
                </c:pt>
                <c:pt idx="5">
                  <c:v>7622782.8458727272</c:v>
                </c:pt>
                <c:pt idx="6">
                  <c:v>8721404.2015460376</c:v>
                </c:pt>
                <c:pt idx="7">
                  <c:v>7195290.7486268394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9B5-46FA-9C31-F40C157241D0}"/>
            </c:ext>
          </c:extLst>
        </c:ser>
        <c:ser>
          <c:idx val="5"/>
          <c:order val="5"/>
          <c:tx>
            <c:strRef>
              <c:f>'10'!$T$55</c:f>
              <c:strCache>
                <c:ptCount val="1"/>
                <c:pt idx="0">
                  <c:v>45 - 63</c:v>
                </c:pt>
              </c:strCache>
            </c:strRef>
          </c:tx>
          <c:invertIfNegative val="0"/>
          <c:cat>
            <c:numRef>
              <c:f>'10'!$U$49:$AB$49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'10'!$U$55:$AB$55</c:f>
              <c:numCache>
                <c:formatCode>#,##0</c:formatCode>
                <c:ptCount val="8"/>
                <c:pt idx="0">
                  <c:v>1554057.6720090001</c:v>
                </c:pt>
                <c:pt idx="1">
                  <c:v>1267826.9206539998</c:v>
                </c:pt>
                <c:pt idx="2">
                  <c:v>1436421.2979679992</c:v>
                </c:pt>
                <c:pt idx="3">
                  <c:v>446199.3853124305</c:v>
                </c:pt>
                <c:pt idx="4">
                  <c:v>832468.37699999998</c:v>
                </c:pt>
                <c:pt idx="5">
                  <c:v>916276.58158523124</c:v>
                </c:pt>
                <c:pt idx="6">
                  <c:v>1175113.939606647</c:v>
                </c:pt>
                <c:pt idx="7">
                  <c:v>966120.17449338897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9B5-46FA-9C31-F40C157241D0}"/>
            </c:ext>
          </c:extLst>
        </c:ser>
        <c:ser>
          <c:idx val="6"/>
          <c:order val="6"/>
          <c:tx>
            <c:strRef>
              <c:f>'10'!$T$56</c:f>
              <c:strCache>
                <c:ptCount val="1"/>
                <c:pt idx="0">
                  <c:v>63 - 630</c:v>
                </c:pt>
              </c:strCache>
            </c:strRef>
          </c:tx>
          <c:invertIfNegative val="0"/>
          <c:cat>
            <c:numRef>
              <c:f>'10'!$U$49:$AB$49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'10'!$U$56:$AB$56</c:f>
              <c:numCache>
                <c:formatCode>#,##0</c:formatCode>
                <c:ptCount val="8"/>
                <c:pt idx="0">
                  <c:v>622431.35119500011</c:v>
                </c:pt>
                <c:pt idx="1">
                  <c:v>525458.02798000001</c:v>
                </c:pt>
                <c:pt idx="2">
                  <c:v>566274.33273899986</c:v>
                </c:pt>
                <c:pt idx="3">
                  <c:v>232016.15081998546</c:v>
                </c:pt>
                <c:pt idx="4">
                  <c:v>408832.78300000005</c:v>
                </c:pt>
                <c:pt idx="5">
                  <c:v>428906.15095421666</c:v>
                </c:pt>
                <c:pt idx="6">
                  <c:v>539356.97684662067</c:v>
                </c:pt>
                <c:pt idx="7">
                  <c:v>520412.12425384083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9B5-46FA-9C31-F40C15724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8703104"/>
        <c:axId val="278708992"/>
      </c:barChart>
      <c:catAx>
        <c:axId val="2787031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78708992"/>
        <c:crosses val="autoZero"/>
        <c:auto val="1"/>
        <c:lblAlgn val="ctr"/>
        <c:lblOffset val="100"/>
        <c:noMultiLvlLbl val="0"/>
      </c:catAx>
      <c:valAx>
        <c:axId val="2787089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8703104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9393689224970226"/>
          <c:y val="0.87045727689480812"/>
          <c:w val="0.78246372287164545"/>
          <c:h val="7.7662069850150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483174677792"/>
          <c:y val="2.3501935924533666E-2"/>
          <c:w val="0.73524839245840534"/>
          <c:h val="0.712290731010659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'10'!$T$59</c:f>
              <c:strCache>
                <c:ptCount val="1"/>
                <c:pt idx="0">
                  <c:v>VO+SO</c:v>
                </c:pt>
              </c:strCache>
            </c:strRef>
          </c:tx>
          <c:spPr>
            <a:pattFill prst="dkVert">
              <a:fgClr>
                <a:schemeClr val="accent1">
                  <a:lumMod val="75000"/>
                </a:schemeClr>
              </a:fgClr>
              <a:bgClr>
                <a:schemeClr val="accent5">
                  <a:lumMod val="75000"/>
                </a:schemeClr>
              </a:bgClr>
            </a:pattFill>
          </c:spPr>
          <c:invertIfNegative val="0"/>
          <c:cat>
            <c:numRef>
              <c:f>'10'!$U$58:$AB$58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'10'!$U$59:$AB$59</c:f>
              <c:numCache>
                <c:formatCode>#,##0</c:formatCode>
                <c:ptCount val="8"/>
                <c:pt idx="0">
                  <c:v>47118092.259054005</c:v>
                </c:pt>
                <c:pt idx="1">
                  <c:v>46662174.101999991</c:v>
                </c:pt>
                <c:pt idx="2">
                  <c:v>47334125.896372996</c:v>
                </c:pt>
                <c:pt idx="3">
                  <c:v>43967311.501350008</c:v>
                </c:pt>
                <c:pt idx="4">
                  <c:v>45471682.595000006</c:v>
                </c:pt>
                <c:pt idx="5">
                  <c:v>49683527.096945003</c:v>
                </c:pt>
                <c:pt idx="6">
                  <c:v>50835738.715215012</c:v>
                </c:pt>
                <c:pt idx="7">
                  <c:v>49829735.242558002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81-40CD-BE5E-19FB5609BFC2}"/>
            </c:ext>
          </c:extLst>
        </c:ser>
        <c:ser>
          <c:idx val="1"/>
          <c:order val="1"/>
          <c:tx>
            <c:strRef>
              <c:f>'10'!$T$60</c:f>
              <c:strCache>
                <c:ptCount val="1"/>
                <c:pt idx="0">
                  <c:v>MO+DOM</c:v>
                </c:pt>
              </c:strCache>
            </c:strRef>
          </c:tx>
          <c:spPr>
            <a:pattFill prst="dkVert">
              <a:fgClr>
                <a:schemeClr val="accent6">
                  <a:lumMod val="75000"/>
                </a:schemeClr>
              </a:fgClr>
              <a:bgClr>
                <a:schemeClr val="accent2">
                  <a:lumMod val="75000"/>
                </a:schemeClr>
              </a:bgClr>
            </a:pattFill>
          </c:spPr>
          <c:invertIfNegative val="0"/>
          <c:cat>
            <c:numRef>
              <c:f>'10'!$U$58:$AB$58</c:f>
              <c:numCache>
                <c:formatCode>#,##0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'10'!$U$60:$AB$60</c:f>
              <c:numCache>
                <c:formatCode>#,##0</c:formatCode>
                <c:ptCount val="8"/>
                <c:pt idx="0">
                  <c:v>37973004.157773986</c:v>
                </c:pt>
                <c:pt idx="1">
                  <c:v>38317586.949962996</c:v>
                </c:pt>
                <c:pt idx="2">
                  <c:v>38902503.829107977</c:v>
                </c:pt>
                <c:pt idx="3">
                  <c:v>31563516.76912</c:v>
                </c:pt>
                <c:pt idx="4">
                  <c:v>34345772.933999993</c:v>
                </c:pt>
                <c:pt idx="5">
                  <c:v>37526410.592999995</c:v>
                </c:pt>
                <c:pt idx="6">
                  <c:v>39209275.907299995</c:v>
                </c:pt>
                <c:pt idx="7">
                  <c:v>36014212.259259999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81-40CD-BE5E-19FB5609B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8743296"/>
        <c:axId val="278753280"/>
      </c:barChart>
      <c:catAx>
        <c:axId val="2787432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78753280"/>
        <c:crosses val="autoZero"/>
        <c:auto val="1"/>
        <c:lblAlgn val="ctr"/>
        <c:lblOffset val="100"/>
        <c:noMultiLvlLbl val="0"/>
      </c:catAx>
      <c:valAx>
        <c:axId val="2787532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8743296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47861366448136716"/>
          <c:y val="0.85489308091829574"/>
          <c:w val="0.24247875403239794"/>
          <c:h val="7.7662069850150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898590143576032E-2"/>
          <c:y val="1.1226763608433372E-2"/>
          <c:w val="0.93562003588448395"/>
          <c:h val="0.9775464727831332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'11.2'!$I$14</c:f>
              <c:strCache>
                <c:ptCount val="1"/>
                <c:pt idx="0">
                  <c:v>Ústecký kraj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'11.2'!$J$14:$K$14</c:f>
              <c:numCache>
                <c:formatCode>0.0%</c:formatCode>
                <c:ptCount val="2"/>
                <c:pt idx="0">
                  <c:v>0.178107974282809</c:v>
                </c:pt>
                <c:pt idx="1">
                  <c:v>7.893712808814507E-2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70-4262-B25A-4DC9362482EA}"/>
            </c:ext>
          </c:extLst>
        </c:ser>
        <c:ser>
          <c:idx val="1"/>
          <c:order val="1"/>
          <c:tx>
            <c:strRef>
              <c:f>'11.2'!$I$15</c:f>
              <c:strCache>
                <c:ptCount val="1"/>
                <c:pt idx="0">
                  <c:v>Středočeský kraj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'11.2'!$J$15:$K$15</c:f>
              <c:numCache>
                <c:formatCode>0.0%</c:formatCode>
                <c:ptCount val="2"/>
                <c:pt idx="0">
                  <c:v>0.12448307628891725</c:v>
                </c:pt>
                <c:pt idx="1">
                  <c:v>9.1224970532815378E-2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70-4262-B25A-4DC9362482EA}"/>
            </c:ext>
          </c:extLst>
        </c:ser>
        <c:ser>
          <c:idx val="2"/>
          <c:order val="2"/>
          <c:tx>
            <c:strRef>
              <c:f>'11.2'!$I$16</c:f>
              <c:strCache>
                <c:ptCount val="1"/>
                <c:pt idx="0">
                  <c:v>Jihomoravský kraj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'11.2'!$J$16:$K$16</c:f>
              <c:numCache>
                <c:formatCode>0.0%</c:formatCode>
                <c:ptCount val="2"/>
                <c:pt idx="0">
                  <c:v>0.12387962639466929</c:v>
                </c:pt>
                <c:pt idx="1">
                  <c:v>0.13646666847767991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970-4262-B25A-4DC9362482EA}"/>
            </c:ext>
          </c:extLst>
        </c:ser>
        <c:ser>
          <c:idx val="3"/>
          <c:order val="3"/>
          <c:tx>
            <c:strRef>
              <c:f>'11.2'!$I$17</c:f>
              <c:strCache>
                <c:ptCount val="1"/>
                <c:pt idx="0">
                  <c:v>Moravskoslezský kraj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'11.2'!$J$17:$K$17</c:f>
              <c:numCache>
                <c:formatCode>0.0%</c:formatCode>
                <c:ptCount val="2"/>
                <c:pt idx="0">
                  <c:v>0.1059917138366762</c:v>
                </c:pt>
                <c:pt idx="1">
                  <c:v>0.13460073684719293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970-4262-B25A-4DC9362482EA}"/>
            </c:ext>
          </c:extLst>
        </c:ser>
        <c:ser>
          <c:idx val="4"/>
          <c:order val="4"/>
          <c:tx>
            <c:strRef>
              <c:f>'11.2'!$I$18</c:f>
              <c:strCache>
                <c:ptCount val="1"/>
                <c:pt idx="0">
                  <c:v>Hlavní město Praha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'11.2'!$J$18:$K$18</c:f>
              <c:numCache>
                <c:formatCode>0.0%</c:formatCode>
                <c:ptCount val="2"/>
                <c:pt idx="0">
                  <c:v>0.10000273792297794</c:v>
                </c:pt>
                <c:pt idx="1">
                  <c:v>0.14829446651959827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70-4262-B25A-4DC9362482EA}"/>
            </c:ext>
          </c:extLst>
        </c:ser>
        <c:ser>
          <c:idx val="5"/>
          <c:order val="5"/>
          <c:tx>
            <c:strRef>
              <c:f>'11.2'!$I$19</c:f>
              <c:strCache>
                <c:ptCount val="1"/>
                <c:pt idx="0">
                  <c:v>Olomoucký kraj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B970-4262-B25A-4DC9362482E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'11.2'!$J$19:$K$19</c:f>
              <c:numCache>
                <c:formatCode>0.0%</c:formatCode>
                <c:ptCount val="2"/>
                <c:pt idx="0">
                  <c:v>5.4373412680046342E-2</c:v>
                </c:pt>
                <c:pt idx="1">
                  <c:v>6.6360699507392637E-2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970-4262-B25A-4DC9362482EA}"/>
            </c:ext>
          </c:extLst>
        </c:ser>
        <c:ser>
          <c:idx val="6"/>
          <c:order val="6"/>
          <c:tx>
            <c:strRef>
              <c:f>'11.2'!$I$20</c:f>
              <c:strCache>
                <c:ptCount val="1"/>
                <c:pt idx="0">
                  <c:v>Zlínský kraj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'11.2'!$J$20:$K$20</c:f>
              <c:numCache>
                <c:formatCode>0.0%</c:formatCode>
                <c:ptCount val="2"/>
                <c:pt idx="0">
                  <c:v>4.8771864432207629E-2</c:v>
                </c:pt>
                <c:pt idx="1">
                  <c:v>5.5621273384561486E-2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970-4262-B25A-4DC9362482EA}"/>
            </c:ext>
          </c:extLst>
        </c:ser>
        <c:ser>
          <c:idx val="7"/>
          <c:order val="7"/>
          <c:tx>
            <c:strRef>
              <c:f>'11.2'!$I$21</c:f>
              <c:strCache>
                <c:ptCount val="1"/>
                <c:pt idx="0">
                  <c:v>Pardubický kraj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'11.2'!$J$21:$K$21</c:f>
              <c:numCache>
                <c:formatCode>0.0%</c:formatCode>
                <c:ptCount val="2"/>
                <c:pt idx="0">
                  <c:v>4.5039083706002354E-2</c:v>
                </c:pt>
                <c:pt idx="1">
                  <c:v>4.8298311982780791E-2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0-4262-B25A-4DC9362482EA}"/>
            </c:ext>
          </c:extLst>
        </c:ser>
        <c:ser>
          <c:idx val="8"/>
          <c:order val="8"/>
          <c:tx>
            <c:strRef>
              <c:f>'11.2'!$I$22</c:f>
              <c:strCache>
                <c:ptCount val="1"/>
                <c:pt idx="0">
                  <c:v>Plzeňský kraj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'11.2'!$J$22:$K$22</c:f>
              <c:numCache>
                <c:formatCode>0.0%</c:formatCode>
                <c:ptCount val="2"/>
                <c:pt idx="0">
                  <c:v>4.3075075327831211E-2</c:v>
                </c:pt>
                <c:pt idx="1">
                  <c:v>5.643199580597557E-2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970-4262-B25A-4DC9362482EA}"/>
            </c:ext>
          </c:extLst>
        </c:ser>
        <c:ser>
          <c:idx val="9"/>
          <c:order val="9"/>
          <c:tx>
            <c:strRef>
              <c:f>'11.2'!$I$23</c:f>
              <c:strCache>
                <c:ptCount val="1"/>
                <c:pt idx="0">
                  <c:v>Královéhradecký kraj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'11.2'!$J$23:$K$23</c:f>
              <c:numCache>
                <c:formatCode>0.0%</c:formatCode>
                <c:ptCount val="2"/>
                <c:pt idx="0">
                  <c:v>4.0245091868464283E-2</c:v>
                </c:pt>
                <c:pt idx="1">
                  <c:v>4.171375007099995E-2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970-4262-B25A-4DC9362482EA}"/>
            </c:ext>
          </c:extLst>
        </c:ser>
        <c:ser>
          <c:idx val="10"/>
          <c:order val="10"/>
          <c:tx>
            <c:strRef>
              <c:f>'11.2'!$I$24</c:f>
              <c:strCache>
                <c:ptCount val="1"/>
                <c:pt idx="0">
                  <c:v>Liberecký kraj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'11.2'!$J$24:$K$24</c:f>
              <c:numCache>
                <c:formatCode>0.0%</c:formatCode>
                <c:ptCount val="2"/>
                <c:pt idx="0">
                  <c:v>3.9166254126625388E-2</c:v>
                </c:pt>
                <c:pt idx="1">
                  <c:v>3.2933746197313186E-2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970-4262-B25A-4DC9362482EA}"/>
            </c:ext>
          </c:extLst>
        </c:ser>
        <c:ser>
          <c:idx val="11"/>
          <c:order val="11"/>
          <c:tx>
            <c:strRef>
              <c:f>'11.2'!$I$25</c:f>
              <c:strCache>
                <c:ptCount val="1"/>
                <c:pt idx="0">
                  <c:v>Kraj Vysočina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'11.2'!$J$25:$K$25</c:f>
              <c:numCache>
                <c:formatCode>0.0%</c:formatCode>
                <c:ptCount val="2"/>
                <c:pt idx="0">
                  <c:v>3.8643741086579482E-2</c:v>
                </c:pt>
                <c:pt idx="1">
                  <c:v>4.2267637887196688E-2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970-4262-B25A-4DC9362482EA}"/>
            </c:ext>
          </c:extLst>
        </c:ser>
        <c:ser>
          <c:idx val="12"/>
          <c:order val="12"/>
          <c:tx>
            <c:strRef>
              <c:f>'11.2'!$I$26</c:f>
              <c:strCache>
                <c:ptCount val="1"/>
                <c:pt idx="0">
                  <c:v>Jihočeský kraj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B970-4262-B25A-4DC9362482E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'11.2'!$J$26:$K$26</c:f>
              <c:numCache>
                <c:formatCode>0.0%</c:formatCode>
                <c:ptCount val="2"/>
                <c:pt idx="0">
                  <c:v>3.265085831207154E-2</c:v>
                </c:pt>
                <c:pt idx="1">
                  <c:v>3.6898454017962191E-2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970-4262-B25A-4DC9362482EA}"/>
            </c:ext>
          </c:extLst>
        </c:ser>
        <c:ser>
          <c:idx val="13"/>
          <c:order val="13"/>
          <c:tx>
            <c:strRef>
              <c:f>'11.2'!$I$27</c:f>
              <c:strCache>
                <c:ptCount val="1"/>
                <c:pt idx="0">
                  <c:v>Karlovarský kraj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'11.2'!$J$13:$K$13</c:f>
              <c:strCache>
                <c:ptCount val="2"/>
                <c:pt idx="0">
                  <c:v>Podíl jednotlivých krajů 
na celkové spotřebě zákazníků v ČR</c:v>
                </c:pt>
                <c:pt idx="1">
                  <c:v>Podíl jednotlivých krajů 
na celkovém počtu zákazníků v ČR</c:v>
                </c:pt>
              </c:strCache>
            </c:strRef>
          </c:cat>
          <c:val>
            <c:numRef>
              <c:f>'11.2'!$J$27:$K$27</c:f>
              <c:numCache>
                <c:formatCode>0.0%</c:formatCode>
                <c:ptCount val="2"/>
                <c:pt idx="0">
                  <c:v>2.5569489734122066E-2</c:v>
                </c:pt>
                <c:pt idx="1">
                  <c:v>2.9950160680385914E-2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970-4262-B25A-4DC936248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8112896"/>
        <c:axId val="278126976"/>
      </c:barChart>
      <c:catAx>
        <c:axId val="2781128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78126976"/>
        <c:crosses val="autoZero"/>
        <c:auto val="1"/>
        <c:lblAlgn val="ctr"/>
        <c:lblOffset val="100"/>
        <c:noMultiLvlLbl val="0"/>
      </c:catAx>
      <c:valAx>
        <c:axId val="2781269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8112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'11.3'!$A$5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'11.3'!$B$5:$O$5</c:f>
              <c:numCache>
                <c:formatCode>#,##0</c:formatCode>
                <c:ptCount val="14"/>
                <c:pt idx="0">
                  <c:v>99</c:v>
                </c:pt>
                <c:pt idx="1">
                  <c:v>200</c:v>
                </c:pt>
                <c:pt idx="2">
                  <c:v>49</c:v>
                </c:pt>
                <c:pt idx="3">
                  <c:v>81</c:v>
                </c:pt>
                <c:pt idx="4">
                  <c:v>94</c:v>
                </c:pt>
                <c:pt idx="5">
                  <c:v>178</c:v>
                </c:pt>
                <c:pt idx="6">
                  <c:v>115</c:v>
                </c:pt>
                <c:pt idx="7">
                  <c:v>76</c:v>
                </c:pt>
                <c:pt idx="8">
                  <c:v>79</c:v>
                </c:pt>
                <c:pt idx="9">
                  <c:v>178</c:v>
                </c:pt>
                <c:pt idx="10">
                  <c:v>190</c:v>
                </c:pt>
                <c:pt idx="11">
                  <c:v>137</c:v>
                </c:pt>
                <c:pt idx="12">
                  <c:v>94</c:v>
                </c:pt>
                <c:pt idx="13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2-4A6A-A7DE-510857556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8144128"/>
        <c:axId val="278145664"/>
      </c:barChart>
      <c:catAx>
        <c:axId val="278144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78145664"/>
        <c:crosses val="autoZero"/>
        <c:auto val="1"/>
        <c:lblAlgn val="ctr"/>
        <c:lblOffset val="100"/>
        <c:noMultiLvlLbl val="0"/>
      </c:catAx>
      <c:valAx>
        <c:axId val="2781456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8144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'11.3'!$A$6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'11.3'!$B$6:$O$6</c:f>
              <c:numCache>
                <c:formatCode>#,##0</c:formatCode>
                <c:ptCount val="14"/>
                <c:pt idx="0">
                  <c:v>309</c:v>
                </c:pt>
                <c:pt idx="1">
                  <c:v>854</c:v>
                </c:pt>
                <c:pt idx="2">
                  <c:v>191</c:v>
                </c:pt>
                <c:pt idx="3">
                  <c:v>241</c:v>
                </c:pt>
                <c:pt idx="4">
                  <c:v>307</c:v>
                </c:pt>
                <c:pt idx="5">
                  <c:v>477</c:v>
                </c:pt>
                <c:pt idx="6">
                  <c:v>382</c:v>
                </c:pt>
                <c:pt idx="7">
                  <c:v>294</c:v>
                </c:pt>
                <c:pt idx="8">
                  <c:v>336</c:v>
                </c:pt>
                <c:pt idx="9">
                  <c:v>1575</c:v>
                </c:pt>
                <c:pt idx="10">
                  <c:v>648</c:v>
                </c:pt>
                <c:pt idx="11">
                  <c:v>322</c:v>
                </c:pt>
                <c:pt idx="12">
                  <c:v>331</c:v>
                </c:pt>
                <c:pt idx="13">
                  <c:v>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78-4696-8F0A-E0E3C95DA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8186240"/>
        <c:axId val="278188032"/>
      </c:barChart>
      <c:catAx>
        <c:axId val="278186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78188032"/>
        <c:crosses val="autoZero"/>
        <c:auto val="1"/>
        <c:lblAlgn val="ctr"/>
        <c:lblOffset val="100"/>
        <c:noMultiLvlLbl val="0"/>
      </c:catAx>
      <c:valAx>
        <c:axId val="2781880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8186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'11.3'!$A$7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'11.3'!$B$7:$O$7</c:f>
              <c:numCache>
                <c:formatCode>#,##0</c:formatCode>
                <c:ptCount val="14"/>
                <c:pt idx="0">
                  <c:v>9415</c:v>
                </c:pt>
                <c:pt idx="1">
                  <c:v>24794</c:v>
                </c:pt>
                <c:pt idx="2">
                  <c:v>6043</c:v>
                </c:pt>
                <c:pt idx="3">
                  <c:v>9776</c:v>
                </c:pt>
                <c:pt idx="4">
                  <c:v>8920</c:v>
                </c:pt>
                <c:pt idx="5">
                  <c:v>18413</c:v>
                </c:pt>
                <c:pt idx="6">
                  <c:v>13311</c:v>
                </c:pt>
                <c:pt idx="7">
                  <c:v>11248</c:v>
                </c:pt>
                <c:pt idx="8">
                  <c:v>11953</c:v>
                </c:pt>
                <c:pt idx="9">
                  <c:v>39208</c:v>
                </c:pt>
                <c:pt idx="10">
                  <c:v>18854</c:v>
                </c:pt>
                <c:pt idx="11">
                  <c:v>12730</c:v>
                </c:pt>
                <c:pt idx="12">
                  <c:v>10799</c:v>
                </c:pt>
                <c:pt idx="13">
                  <c:v>10775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B1-494B-815E-637E3E5EC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8195584"/>
        <c:axId val="278217856"/>
      </c:barChart>
      <c:catAx>
        <c:axId val="27819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78217856"/>
        <c:crosses val="autoZero"/>
        <c:auto val="1"/>
        <c:lblAlgn val="ctr"/>
        <c:lblOffset val="100"/>
        <c:noMultiLvlLbl val="0"/>
      </c:catAx>
      <c:valAx>
        <c:axId val="2782178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8195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'11.3'!$A$8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'11.3'!$B$8:$O$8</c:f>
              <c:numCache>
                <c:formatCode>#,##0</c:formatCode>
                <c:ptCount val="14"/>
                <c:pt idx="0">
                  <c:v>94753</c:v>
                </c:pt>
                <c:pt idx="1">
                  <c:v>360941</c:v>
                </c:pt>
                <c:pt idx="2">
                  <c:v>78605</c:v>
                </c:pt>
                <c:pt idx="3">
                  <c:v>108124</c:v>
                </c:pt>
                <c:pt idx="4">
                  <c:v>84022</c:v>
                </c:pt>
                <c:pt idx="5">
                  <c:v>362431</c:v>
                </c:pt>
                <c:pt idx="6">
                  <c:v>174277</c:v>
                </c:pt>
                <c:pt idx="7">
                  <c:v>125271</c:v>
                </c:pt>
                <c:pt idx="8">
                  <c:v>147577</c:v>
                </c:pt>
                <c:pt idx="9">
                  <c:v>379351</c:v>
                </c:pt>
                <c:pt idx="10">
                  <c:v>238857</c:v>
                </c:pt>
                <c:pt idx="11">
                  <c:v>210542</c:v>
                </c:pt>
                <c:pt idx="12">
                  <c:v>108571</c:v>
                </c:pt>
                <c:pt idx="13">
                  <c:v>146471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1E-40DA-B734-0DB3E2D92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8242048"/>
        <c:axId val="278243584"/>
      </c:barChart>
      <c:catAx>
        <c:axId val="278242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78243584"/>
        <c:crosses val="autoZero"/>
        <c:auto val="1"/>
        <c:lblAlgn val="ctr"/>
        <c:lblOffset val="100"/>
        <c:noMultiLvlLbl val="0"/>
      </c:catAx>
      <c:valAx>
        <c:axId val="2782435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82420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73162729658792"/>
          <c:y val="3.1214495688209883E-2"/>
          <c:w val="0.68564588801399828"/>
          <c:h val="0.83823055462414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'3.5'!$C$5</c:f>
              <c:strCache>
                <c:ptCount val="1"/>
                <c:pt idx="0">
                  <c:v>Německo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numRef>
              <c:f>'3.5'!$B$6:$B$15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'3.5'!$C$6:$C$15</c:f>
              <c:numCache>
                <c:formatCode>#,##0.0</c:formatCode>
                <c:ptCount val="10"/>
                <c:pt idx="0">
                  <c:v>7705.1062551438981</c:v>
                </c:pt>
                <c:pt idx="1">
                  <c:v>9456.0570797640412</c:v>
                </c:pt>
                <c:pt idx="2">
                  <c:v>21569.867699999995</c:v>
                </c:pt>
                <c:pt idx="3">
                  <c:v>31484.850992683652</c:v>
                </c:pt>
                <c:pt idx="4">
                  <c:v>36041.816490405341</c:v>
                </c:pt>
                <c:pt idx="5">
                  <c:v>35668.352425516699</c:v>
                </c:pt>
                <c:pt idx="6">
                  <c:v>32326.028315238218</c:v>
                </c:pt>
                <c:pt idx="7">
                  <c:v>34749.522928376326</c:v>
                </c:pt>
                <c:pt idx="8">
                  <c:v>38428.361870454697</c:v>
                </c:pt>
                <c:pt idx="9">
                  <c:v>34582.645301719502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AB-40CD-9750-52E7FEE2582F}"/>
            </c:ext>
          </c:extLst>
        </c:ser>
        <c:ser>
          <c:idx val="1"/>
          <c:order val="1"/>
          <c:tx>
            <c:strRef>
              <c:f>'3.5'!$D$5</c:f>
              <c:strCache>
                <c:ptCount val="1"/>
                <c:pt idx="0">
                  <c:v>Slovensko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'3.5'!$B$6:$B$15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'3.5'!$D$6:$D$15</c:f>
              <c:numCache>
                <c:formatCode>#,##0.0</c:formatCode>
                <c:ptCount val="10"/>
                <c:pt idx="0">
                  <c:v>32708.268744856105</c:v>
                </c:pt>
                <c:pt idx="1">
                  <c:v>29540.573520235965</c:v>
                </c:pt>
                <c:pt idx="2">
                  <c:v>18168.370599999998</c:v>
                </c:pt>
                <c:pt idx="3">
                  <c:v>12063.874336402767</c:v>
                </c:pt>
                <c:pt idx="4">
                  <c:v>498.92663820769997</c:v>
                </c:pt>
                <c:pt idx="5">
                  <c:v>13.3220516438</c:v>
                </c:pt>
                <c:pt idx="6">
                  <c:v>1648.6281678393757</c:v>
                </c:pt>
                <c:pt idx="7">
                  <c:v>259.66897457537715</c:v>
                </c:pt>
                <c:pt idx="8">
                  <c:v>1341.40355839224</c:v>
                </c:pt>
                <c:pt idx="9">
                  <c:v>1544.4914769490499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AB-40CD-9750-52E7FEE2582F}"/>
            </c:ext>
          </c:extLst>
        </c:ser>
        <c:ser>
          <c:idx val="2"/>
          <c:order val="2"/>
          <c:tx>
            <c:strRef>
              <c:f>'3.5'!$E$5</c:f>
              <c:strCache>
                <c:ptCount val="1"/>
                <c:pt idx="0">
                  <c:v>Polsko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'3.5'!$B$6:$B$15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'3.5'!$E$6:$E$15</c:f>
              <c:numCache>
                <c:formatCode>#,##0.0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AB-40CD-9750-52E7FEE2582F}"/>
            </c:ext>
          </c:extLst>
        </c:ser>
        <c:ser>
          <c:idx val="3"/>
          <c:order val="3"/>
          <c:tx>
            <c:strRef>
              <c:f>'3.5'!$F$5</c:f>
              <c:strCache>
                <c:ptCount val="1"/>
                <c:pt idx="0">
                  <c:v>Rakousko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numRef>
              <c:f>'3.5'!$B$6:$B$15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'3.5'!$F$6:$F$15</c:f>
              <c:numCache>
                <c:formatCode>#,##0.0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AB-40CD-9750-52E7FEE25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94398464"/>
        <c:axId val="194412544"/>
      </c:barChart>
      <c:catAx>
        <c:axId val="1943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412544"/>
        <c:crosses val="autoZero"/>
        <c:auto val="1"/>
        <c:lblAlgn val="ctr"/>
        <c:lblOffset val="100"/>
        <c:noMultiLvlLbl val="0"/>
      </c:catAx>
      <c:valAx>
        <c:axId val="194412544"/>
        <c:scaling>
          <c:orientation val="minMax"/>
          <c:max val="45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352713379182032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4398464"/>
        <c:crosses val="autoZero"/>
        <c:crossBetween val="between"/>
        <c:majorUnit val="5000"/>
      </c:valAx>
    </c:plotArea>
    <c:legend>
      <c:legendPos val="r"/>
      <c:layout>
        <c:manualLayout>
          <c:xMode val="edge"/>
          <c:yMode val="edge"/>
          <c:x val="0.8765997375328084"/>
          <c:y val="0.23685468316271027"/>
          <c:w val="0.1234002624671916"/>
          <c:h val="0.3903995202943125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'11.3'!$A$9</c:f>
              <c:strCache>
                <c:ptCount val="1"/>
                <c:pt idx="0">
                  <c:v>CNG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'11.3'!$B$9:$O$9</c:f>
              <c:numCache>
                <c:formatCode>#,##0</c:formatCode>
                <c:ptCount val="14"/>
                <c:pt idx="0">
                  <c:v>13</c:v>
                </c:pt>
                <c:pt idx="1">
                  <c:v>27</c:v>
                </c:pt>
                <c:pt idx="2">
                  <c:v>6</c:v>
                </c:pt>
                <c:pt idx="3">
                  <c:v>16</c:v>
                </c:pt>
                <c:pt idx="4">
                  <c:v>8</c:v>
                </c:pt>
                <c:pt idx="5">
                  <c:v>28</c:v>
                </c:pt>
                <c:pt idx="6">
                  <c:v>15</c:v>
                </c:pt>
                <c:pt idx="7">
                  <c:v>13</c:v>
                </c:pt>
                <c:pt idx="8">
                  <c:v>12</c:v>
                </c:pt>
                <c:pt idx="9">
                  <c:v>30</c:v>
                </c:pt>
                <c:pt idx="10">
                  <c:v>29</c:v>
                </c:pt>
                <c:pt idx="11">
                  <c:v>17</c:v>
                </c:pt>
                <c:pt idx="12">
                  <c:v>13</c:v>
                </c:pt>
                <c:pt idx="1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40-4C74-A671-06BC34CCE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9748096"/>
        <c:axId val="269749632"/>
      </c:barChart>
      <c:catAx>
        <c:axId val="269748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69749632"/>
        <c:crosses val="autoZero"/>
        <c:auto val="1"/>
        <c:lblAlgn val="ctr"/>
        <c:lblOffset val="100"/>
        <c:noMultiLvlLbl val="0"/>
      </c:catAx>
      <c:valAx>
        <c:axId val="2697496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697480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965070821843"/>
          <c:y val="1.9189554199934761E-2"/>
          <c:w val="0.81329567981217543"/>
          <c:h val="0.7237342119463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'11.3'!$A$10</c:f>
              <c:strCache>
                <c:ptCount val="1"/>
                <c:pt idx="0">
                  <c:v>Celkem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strRef>
              <c:f>'11.3'!$B$4:$O$4</c:f>
              <c:strCache>
                <c:ptCount val="14"/>
                <c:pt idx="0">
                  <c:v> Jihočeský</c:v>
                </c:pt>
                <c:pt idx="1">
                  <c:v> Jihomoravský</c:v>
                </c:pt>
                <c:pt idx="2">
                  <c:v> Karlovarský</c:v>
                </c:pt>
                <c:pt idx="3">
                  <c:v> Královéhradecký</c:v>
                </c:pt>
                <c:pt idx="4">
                  <c:v> Liberecký</c:v>
                </c:pt>
                <c:pt idx="5">
                  <c:v> Moravskoslezský</c:v>
                </c:pt>
                <c:pt idx="6">
                  <c:v> Olomoucký</c:v>
                </c:pt>
                <c:pt idx="7">
                  <c:v> Pardubický</c:v>
                </c:pt>
                <c:pt idx="8">
                  <c:v> Plzeňský</c:v>
                </c:pt>
                <c:pt idx="9">
                  <c:v> Praha</c:v>
                </c:pt>
                <c:pt idx="10">
                  <c:v> Středočeský</c:v>
                </c:pt>
                <c:pt idx="11">
                  <c:v> Ústecký</c:v>
                </c:pt>
                <c:pt idx="12">
                  <c:v> Vysočina</c:v>
                </c:pt>
                <c:pt idx="13">
                  <c:v> Zlínský</c:v>
                </c:pt>
              </c:strCache>
            </c:strRef>
          </c:cat>
          <c:val>
            <c:numRef>
              <c:f>'11.3'!$B$10:$O$10</c:f>
              <c:numCache>
                <c:formatCode>#,##0</c:formatCode>
                <c:ptCount val="14"/>
                <c:pt idx="0">
                  <c:v>104589</c:v>
                </c:pt>
                <c:pt idx="1">
                  <c:v>386816</c:v>
                </c:pt>
                <c:pt idx="2">
                  <c:v>84894</c:v>
                </c:pt>
                <c:pt idx="3">
                  <c:v>118238</c:v>
                </c:pt>
                <c:pt idx="4">
                  <c:v>93351</c:v>
                </c:pt>
                <c:pt idx="5">
                  <c:v>381527</c:v>
                </c:pt>
                <c:pt idx="6">
                  <c:v>188100</c:v>
                </c:pt>
                <c:pt idx="7">
                  <c:v>136902</c:v>
                </c:pt>
                <c:pt idx="8">
                  <c:v>159957</c:v>
                </c:pt>
                <c:pt idx="9">
                  <c:v>420342</c:v>
                </c:pt>
                <c:pt idx="10">
                  <c:v>258578</c:v>
                </c:pt>
                <c:pt idx="11">
                  <c:v>223748</c:v>
                </c:pt>
                <c:pt idx="12">
                  <c:v>119808</c:v>
                </c:pt>
                <c:pt idx="13">
                  <c:v>157659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8F-4A8B-A325-C58382927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9765632"/>
        <c:axId val="269783808"/>
      </c:barChart>
      <c:catAx>
        <c:axId val="26976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69783808"/>
        <c:crosses val="autoZero"/>
        <c:auto val="1"/>
        <c:lblAlgn val="ctr"/>
        <c:lblOffset val="100"/>
        <c:noMultiLvlLbl val="0"/>
      </c:catAx>
      <c:valAx>
        <c:axId val="2697838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69765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06088905023596E-2"/>
          <c:y val="2.722084739407574E-2"/>
          <c:w val="0.6835597060701275"/>
          <c:h val="0.89212223472065988"/>
        </c:manualLayout>
      </c:layout>
      <c:lineChart>
        <c:grouping val="standard"/>
        <c:varyColors val="0"/>
        <c:ser>
          <c:idx val="0"/>
          <c:order val="0"/>
          <c:tx>
            <c:strRef>
              <c:f>'11.4'!$B$26</c:f>
              <c:strCache>
                <c:ptCount val="1"/>
                <c:pt idx="0">
                  <c:v> Jihočeský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'11.4'!$B$27:$B$36</c:f>
              <c:numCache>
                <c:formatCode>#,##0</c:formatCode>
                <c:ptCount val="10"/>
                <c:pt idx="0">
                  <c:v>310.90603887456615</c:v>
                </c:pt>
                <c:pt idx="1">
                  <c:v>266.65683509880415</c:v>
                </c:pt>
                <c:pt idx="2">
                  <c:v>266.97294206215321</c:v>
                </c:pt>
                <c:pt idx="3">
                  <c:v>267.00997620683597</c:v>
                </c:pt>
                <c:pt idx="4">
                  <c:v>237.60887250261194</c:v>
                </c:pt>
                <c:pt idx="5">
                  <c:v>256.49098662569412</c:v>
                </c:pt>
                <c:pt idx="6">
                  <c:v>274.84591988778703</c:v>
                </c:pt>
                <c:pt idx="7">
                  <c:v>279.91385512014267</c:v>
                </c:pt>
                <c:pt idx="8">
                  <c:v>271.61604691470001</c:v>
                </c:pt>
                <c:pt idx="9">
                  <c:v>274.70492934000004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05-4B48-A68B-81FCC257C754}"/>
            </c:ext>
          </c:extLst>
        </c:ser>
        <c:ser>
          <c:idx val="1"/>
          <c:order val="1"/>
          <c:tx>
            <c:strRef>
              <c:f>'11.4'!$C$26</c:f>
              <c:strCache>
                <c:ptCount val="1"/>
                <c:pt idx="0">
                  <c:v> Jihomoravský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'11.4'!$C$27:$C$36</c:f>
              <c:numCache>
                <c:formatCode>#,##0</c:formatCode>
                <c:ptCount val="10"/>
                <c:pt idx="0">
                  <c:v>1248.7110388745662</c:v>
                </c:pt>
                <c:pt idx="1">
                  <c:v>1110.0808350988043</c:v>
                </c:pt>
                <c:pt idx="2">
                  <c:v>1110.3409420621533</c:v>
                </c:pt>
                <c:pt idx="3">
                  <c:v>1122.6489762068361</c:v>
                </c:pt>
                <c:pt idx="4">
                  <c:v>953.537872502612</c:v>
                </c:pt>
                <c:pt idx="5">
                  <c:v>1034.957986625694</c:v>
                </c:pt>
                <c:pt idx="6">
                  <c:v>1087.0979198877869</c:v>
                </c:pt>
                <c:pt idx="7">
                  <c:v>1125.2696786804322</c:v>
                </c:pt>
                <c:pt idx="8">
                  <c:v>1058.7058999999999</c:v>
                </c:pt>
                <c:pt idx="9">
                  <c:v>1042.2495999999999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05-4B48-A68B-81FCC257C754}"/>
            </c:ext>
          </c:extLst>
        </c:ser>
        <c:ser>
          <c:idx val="2"/>
          <c:order val="2"/>
          <c:tx>
            <c:strRef>
              <c:f>'11.4'!$D$26</c:f>
              <c:strCache>
                <c:ptCount val="1"/>
                <c:pt idx="0">
                  <c:v> Karlovarský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'11.4'!$D$27:$D$36</c:f>
              <c:numCache>
                <c:formatCode>#,##0</c:formatCode>
                <c:ptCount val="10"/>
                <c:pt idx="0">
                  <c:v>253.16203887456615</c:v>
                </c:pt>
                <c:pt idx="1">
                  <c:v>227.27683509880418</c:v>
                </c:pt>
                <c:pt idx="2">
                  <c:v>231.03194206215321</c:v>
                </c:pt>
                <c:pt idx="3">
                  <c:v>223.63997620683602</c:v>
                </c:pt>
                <c:pt idx="4">
                  <c:v>195.81287250261195</c:v>
                </c:pt>
                <c:pt idx="5">
                  <c:v>206.74598662569414</c:v>
                </c:pt>
                <c:pt idx="6">
                  <c:v>218.59291988778699</c:v>
                </c:pt>
                <c:pt idx="7">
                  <c:v>222.10284642420908</c:v>
                </c:pt>
                <c:pt idx="8">
                  <c:v>213.16339999999997</c:v>
                </c:pt>
                <c:pt idx="9">
                  <c:v>215.12650000000002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005-4B48-A68B-81FCC257C754}"/>
            </c:ext>
          </c:extLst>
        </c:ser>
        <c:ser>
          <c:idx val="3"/>
          <c:order val="3"/>
          <c:tx>
            <c:strRef>
              <c:f>'11.4'!$E$26</c:f>
              <c:strCache>
                <c:ptCount val="1"/>
                <c:pt idx="0">
                  <c:v> Královéhradecký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'11.4'!$E$27:$E$36</c:f>
              <c:numCache>
                <c:formatCode>#,##0</c:formatCode>
                <c:ptCount val="10"/>
                <c:pt idx="0">
                  <c:v>363.12303887456613</c:v>
                </c:pt>
                <c:pt idx="1">
                  <c:v>330.93283509880416</c:v>
                </c:pt>
                <c:pt idx="2">
                  <c:v>338.0239420621532</c:v>
                </c:pt>
                <c:pt idx="3">
                  <c:v>332.145976206836</c:v>
                </c:pt>
                <c:pt idx="4">
                  <c:v>295.30887250261196</c:v>
                </c:pt>
                <c:pt idx="5">
                  <c:v>303.66698662569416</c:v>
                </c:pt>
                <c:pt idx="6">
                  <c:v>325.844919887787</c:v>
                </c:pt>
                <c:pt idx="7">
                  <c:v>351.06345530495935</c:v>
                </c:pt>
                <c:pt idx="8">
                  <c:v>342.08510000000001</c:v>
                </c:pt>
                <c:pt idx="9">
                  <c:v>338.59829999999994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005-4B48-A68B-81FCC257C754}"/>
            </c:ext>
          </c:extLst>
        </c:ser>
        <c:ser>
          <c:idx val="4"/>
          <c:order val="4"/>
          <c:tx>
            <c:strRef>
              <c:f>'11.4'!$F$26</c:f>
              <c:strCache>
                <c:ptCount val="1"/>
                <c:pt idx="0">
                  <c:v> Liberecký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'11.4'!$F$27:$F$36</c:f>
              <c:numCache>
                <c:formatCode>#,##0</c:formatCode>
                <c:ptCount val="10"/>
                <c:pt idx="0">
                  <c:v>383.34503887456617</c:v>
                </c:pt>
                <c:pt idx="1">
                  <c:v>344.76783509880414</c:v>
                </c:pt>
                <c:pt idx="2">
                  <c:v>348.58294206215317</c:v>
                </c:pt>
                <c:pt idx="3">
                  <c:v>357.82997620683602</c:v>
                </c:pt>
                <c:pt idx="4">
                  <c:v>301.83087250261195</c:v>
                </c:pt>
                <c:pt idx="5">
                  <c:v>321.82698662569413</c:v>
                </c:pt>
                <c:pt idx="6">
                  <c:v>340.25691988778703</c:v>
                </c:pt>
                <c:pt idx="7">
                  <c:v>349.5550017662523</c:v>
                </c:pt>
                <c:pt idx="8">
                  <c:v>327.18510000000003</c:v>
                </c:pt>
                <c:pt idx="9">
                  <c:v>329.52159999999998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005-4B48-A68B-81FCC257C754}"/>
            </c:ext>
          </c:extLst>
        </c:ser>
        <c:ser>
          <c:idx val="5"/>
          <c:order val="5"/>
          <c:tx>
            <c:strRef>
              <c:f>'11.4'!$G$26</c:f>
              <c:strCache>
                <c:ptCount val="1"/>
                <c:pt idx="0">
                  <c:v> Moravskoslezský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'11.4'!$G$27:$G$36</c:f>
              <c:numCache>
                <c:formatCode>#,##0</c:formatCode>
                <c:ptCount val="10"/>
                <c:pt idx="0">
                  <c:v>1046.2070388745663</c:v>
                </c:pt>
                <c:pt idx="1">
                  <c:v>956.01683509880422</c:v>
                </c:pt>
                <c:pt idx="2">
                  <c:v>938.42694206215322</c:v>
                </c:pt>
                <c:pt idx="3">
                  <c:v>911.33697620683608</c:v>
                </c:pt>
                <c:pt idx="4">
                  <c:v>826.92887250261197</c:v>
                </c:pt>
                <c:pt idx="5">
                  <c:v>868.28898662569406</c:v>
                </c:pt>
                <c:pt idx="6">
                  <c:v>915.82291988778695</c:v>
                </c:pt>
                <c:pt idx="7">
                  <c:v>910.98990233157679</c:v>
                </c:pt>
                <c:pt idx="8">
                  <c:v>878.00213199999996</c:v>
                </c:pt>
                <c:pt idx="9">
                  <c:v>891.75132800000017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005-4B48-A68B-81FCC257C754}"/>
            </c:ext>
          </c:extLst>
        </c:ser>
        <c:ser>
          <c:idx val="6"/>
          <c:order val="6"/>
          <c:tx>
            <c:strRef>
              <c:f>'11.4'!$H$26</c:f>
              <c:strCache>
                <c:ptCount val="1"/>
                <c:pt idx="0">
                  <c:v> Olomoucký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'11.4'!$H$27:$H$36</c:f>
              <c:numCache>
                <c:formatCode>#,##0</c:formatCode>
                <c:ptCount val="10"/>
                <c:pt idx="0">
                  <c:v>510.02803887456616</c:v>
                </c:pt>
                <c:pt idx="1">
                  <c:v>471.46983509880414</c:v>
                </c:pt>
                <c:pt idx="2">
                  <c:v>462.20494206215318</c:v>
                </c:pt>
                <c:pt idx="3">
                  <c:v>458.27197620683597</c:v>
                </c:pt>
                <c:pt idx="4">
                  <c:v>406.33187250261193</c:v>
                </c:pt>
                <c:pt idx="5">
                  <c:v>424.93598662569417</c:v>
                </c:pt>
                <c:pt idx="6">
                  <c:v>458.87691988778704</c:v>
                </c:pt>
                <c:pt idx="7">
                  <c:v>479.90002294161627</c:v>
                </c:pt>
                <c:pt idx="8">
                  <c:v>457.59429999999998</c:v>
                </c:pt>
                <c:pt idx="9">
                  <c:v>457.46559999999999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005-4B48-A68B-81FCC257C754}"/>
            </c:ext>
          </c:extLst>
        </c:ser>
        <c:ser>
          <c:idx val="7"/>
          <c:order val="7"/>
          <c:tx>
            <c:strRef>
              <c:f>'11.4'!$I$26</c:f>
              <c:strCache>
                <c:ptCount val="1"/>
                <c:pt idx="0">
                  <c:v> Pardubický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'11.4'!$I$27:$I$36</c:f>
              <c:numCache>
                <c:formatCode>#,##0</c:formatCode>
                <c:ptCount val="10"/>
                <c:pt idx="0">
                  <c:v>412.02003887456613</c:v>
                </c:pt>
                <c:pt idx="1">
                  <c:v>379.41883509880415</c:v>
                </c:pt>
                <c:pt idx="2">
                  <c:v>382.95294206215317</c:v>
                </c:pt>
                <c:pt idx="3">
                  <c:v>357.22597620683598</c:v>
                </c:pt>
                <c:pt idx="4">
                  <c:v>314.46887250261193</c:v>
                </c:pt>
                <c:pt idx="5">
                  <c:v>353.57898662569414</c:v>
                </c:pt>
                <c:pt idx="6">
                  <c:v>368.89491988778701</c:v>
                </c:pt>
                <c:pt idx="7">
                  <c:v>397.83733143096401</c:v>
                </c:pt>
                <c:pt idx="8">
                  <c:v>374.92409999999995</c:v>
                </c:pt>
                <c:pt idx="9">
                  <c:v>378.93210000000005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005-4B48-A68B-81FCC257C754}"/>
            </c:ext>
          </c:extLst>
        </c:ser>
        <c:ser>
          <c:idx val="8"/>
          <c:order val="8"/>
          <c:tx>
            <c:strRef>
              <c:f>'11.4'!$J$26</c:f>
              <c:strCache>
                <c:ptCount val="1"/>
                <c:pt idx="0">
                  <c:v> Plzeňský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'11.4'!$J$27:$J$36</c:f>
              <c:numCache>
                <c:formatCode>#,##0</c:formatCode>
                <c:ptCount val="10"/>
                <c:pt idx="0">
                  <c:v>444.32903887456615</c:v>
                </c:pt>
                <c:pt idx="1">
                  <c:v>393.45583509880413</c:v>
                </c:pt>
                <c:pt idx="2">
                  <c:v>389.33294206215317</c:v>
                </c:pt>
                <c:pt idx="3">
                  <c:v>384.71397620683598</c:v>
                </c:pt>
                <c:pt idx="4">
                  <c:v>343.03387250261193</c:v>
                </c:pt>
                <c:pt idx="5">
                  <c:v>358.32698662569413</c:v>
                </c:pt>
                <c:pt idx="6">
                  <c:v>379.67791988778703</c:v>
                </c:pt>
                <c:pt idx="7">
                  <c:v>392.60095842059661</c:v>
                </c:pt>
                <c:pt idx="8">
                  <c:v>363.91340000000002</c:v>
                </c:pt>
                <c:pt idx="9">
                  <c:v>362.40809999999999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005-4B48-A68B-81FCC257C754}"/>
            </c:ext>
          </c:extLst>
        </c:ser>
        <c:ser>
          <c:idx val="9"/>
          <c:order val="9"/>
          <c:tx>
            <c:strRef>
              <c:f>'11.4'!$K$26</c:f>
              <c:strCache>
                <c:ptCount val="1"/>
                <c:pt idx="0">
                  <c:v> Hlavní město Praha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'11.4'!$K$27:$K$36</c:f>
              <c:numCache>
                <c:formatCode>#,##0</c:formatCode>
                <c:ptCount val="10"/>
                <c:pt idx="0">
                  <c:v>1086.9650388745661</c:v>
                </c:pt>
                <c:pt idx="1">
                  <c:v>927.42183509880419</c:v>
                </c:pt>
                <c:pt idx="2">
                  <c:v>948.46294206215327</c:v>
                </c:pt>
                <c:pt idx="3">
                  <c:v>968.41997620683605</c:v>
                </c:pt>
                <c:pt idx="4">
                  <c:v>796.96987250261191</c:v>
                </c:pt>
                <c:pt idx="5">
                  <c:v>820.34098662569409</c:v>
                </c:pt>
                <c:pt idx="6">
                  <c:v>886.344919887787</c:v>
                </c:pt>
                <c:pt idx="7">
                  <c:v>912.22504782138594</c:v>
                </c:pt>
                <c:pt idx="8">
                  <c:v>852.04543613082001</c:v>
                </c:pt>
                <c:pt idx="9">
                  <c:v>841.36364172643027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005-4B48-A68B-81FCC257C754}"/>
            </c:ext>
          </c:extLst>
        </c:ser>
        <c:ser>
          <c:idx val="10"/>
          <c:order val="10"/>
          <c:tx>
            <c:strRef>
              <c:f>'11.4'!$L$26</c:f>
              <c:strCache>
                <c:ptCount val="1"/>
                <c:pt idx="0">
                  <c:v> Středočeský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'11.4'!$L$27:$L$36</c:f>
              <c:numCache>
                <c:formatCode>#,##0</c:formatCode>
                <c:ptCount val="10"/>
                <c:pt idx="0">
                  <c:v>1037.7280388745662</c:v>
                </c:pt>
                <c:pt idx="1">
                  <c:v>945.24983509880417</c:v>
                </c:pt>
                <c:pt idx="2">
                  <c:v>985.04694206215322</c:v>
                </c:pt>
                <c:pt idx="3">
                  <c:v>1026.8499762068361</c:v>
                </c:pt>
                <c:pt idx="4">
                  <c:v>933.27687250261192</c:v>
                </c:pt>
                <c:pt idx="5">
                  <c:v>963.11898662569411</c:v>
                </c:pt>
                <c:pt idx="6">
                  <c:v>1035.4359198877869</c:v>
                </c:pt>
                <c:pt idx="7">
                  <c:v>1077.7049398817649</c:v>
                </c:pt>
                <c:pt idx="8">
                  <c:v>1040.3693189999999</c:v>
                </c:pt>
                <c:pt idx="9">
                  <c:v>1047.326669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005-4B48-A68B-81FCC257C754}"/>
            </c:ext>
          </c:extLst>
        </c:ser>
        <c:ser>
          <c:idx val="11"/>
          <c:order val="11"/>
          <c:tx>
            <c:strRef>
              <c:f>'11.4'!$M$26</c:f>
              <c:strCache>
                <c:ptCount val="1"/>
                <c:pt idx="0">
                  <c:v> Ústecký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'11.4'!$M$27:$M$36</c:f>
              <c:numCache>
                <c:formatCode>#,##0</c:formatCode>
                <c:ptCount val="10"/>
                <c:pt idx="0">
                  <c:v>811.07203887456626</c:v>
                </c:pt>
                <c:pt idx="1">
                  <c:v>753.13683509880423</c:v>
                </c:pt>
                <c:pt idx="2">
                  <c:v>777.95894206215326</c:v>
                </c:pt>
                <c:pt idx="3">
                  <c:v>881.43897620683606</c:v>
                </c:pt>
                <c:pt idx="4">
                  <c:v>785.80087250261192</c:v>
                </c:pt>
                <c:pt idx="5">
                  <c:v>860.11298662569413</c:v>
                </c:pt>
                <c:pt idx="6">
                  <c:v>1098.317919887787</c:v>
                </c:pt>
                <c:pt idx="7">
                  <c:v>1131.9939891683503</c:v>
                </c:pt>
                <c:pt idx="8">
                  <c:v>1118.2678109999999</c:v>
                </c:pt>
                <c:pt idx="9">
                  <c:v>1498.4947110000001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0005-4B48-A68B-81FCC257C754}"/>
            </c:ext>
          </c:extLst>
        </c:ser>
        <c:ser>
          <c:idx val="12"/>
          <c:order val="12"/>
          <c:tx>
            <c:strRef>
              <c:f>'11.4'!$N$26</c:f>
              <c:strCache>
                <c:ptCount val="1"/>
                <c:pt idx="0">
                  <c:v> Vysočina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'11.4'!$N$27:$N$36</c:f>
              <c:numCache>
                <c:formatCode>#,##0</c:formatCode>
                <c:ptCount val="10"/>
                <c:pt idx="0">
                  <c:v>419.00003887456614</c:v>
                </c:pt>
                <c:pt idx="1">
                  <c:v>375.92183509880414</c:v>
                </c:pt>
                <c:pt idx="2">
                  <c:v>383.4539420621532</c:v>
                </c:pt>
                <c:pt idx="3">
                  <c:v>382.48097620683598</c:v>
                </c:pt>
                <c:pt idx="4">
                  <c:v>328.19187250261194</c:v>
                </c:pt>
                <c:pt idx="5">
                  <c:v>329.97098662569414</c:v>
                </c:pt>
                <c:pt idx="6">
                  <c:v>348.844919887787</c:v>
                </c:pt>
                <c:pt idx="7">
                  <c:v>355.36641062466811</c:v>
                </c:pt>
                <c:pt idx="8">
                  <c:v>334.54324700939998</c:v>
                </c:pt>
                <c:pt idx="9">
                  <c:v>325.12548562000001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0005-4B48-A68B-81FCC257C754}"/>
            </c:ext>
          </c:extLst>
        </c:ser>
        <c:ser>
          <c:idx val="13"/>
          <c:order val="13"/>
          <c:tx>
            <c:strRef>
              <c:f>'11.4'!$O$26</c:f>
              <c:strCache>
                <c:ptCount val="1"/>
                <c:pt idx="0">
                  <c:v> Zlínský</c:v>
                </c:pt>
              </c:strCache>
            </c:strRef>
          </c:tx>
          <c:marker>
            <c:symbol val="none"/>
          </c:marker>
          <c:cat>
            <c:numRef>
              <c:f>'11.4'!$A$27:$A$36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'11.4'!$O$27:$O$36</c:f>
              <c:numCache>
                <c:formatCode>#,##0</c:formatCode>
                <c:ptCount val="10"/>
                <c:pt idx="0">
                  <c:v>475.42303887456615</c:v>
                </c:pt>
                <c:pt idx="1">
                  <c:v>449.35683509880414</c:v>
                </c:pt>
                <c:pt idx="2">
                  <c:v>447.02594206215321</c:v>
                </c:pt>
                <c:pt idx="3">
                  <c:v>450.43497620683598</c:v>
                </c:pt>
                <c:pt idx="4">
                  <c:v>384.00487250261193</c:v>
                </c:pt>
                <c:pt idx="5">
                  <c:v>389.24398662569416</c:v>
                </c:pt>
                <c:pt idx="6">
                  <c:v>420.15791988778705</c:v>
                </c:pt>
                <c:pt idx="7">
                  <c:v>433.05959417613718</c:v>
                </c:pt>
                <c:pt idx="8">
                  <c:v>418.35169999999999</c:v>
                </c:pt>
                <c:pt idx="9">
                  <c:v>410.33750000000003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0005-4B48-A68B-81FCC257C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608384"/>
        <c:axId val="282609920"/>
      </c:lineChart>
      <c:catAx>
        <c:axId val="282608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82609920"/>
        <c:crosses val="autoZero"/>
        <c:auto val="1"/>
        <c:lblAlgn val="ctr"/>
        <c:lblOffset val="100"/>
        <c:noMultiLvlLbl val="0"/>
      </c:catAx>
      <c:valAx>
        <c:axId val="2826099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82608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766742193791751"/>
          <c:y val="2.4684664416947881E-2"/>
          <c:w val="0.18961397710818739"/>
          <c:h val="0.91729733783277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06088905023596E-2"/>
          <c:y val="2.4335092792131068E-2"/>
          <c:w val="0.6962783070240226"/>
          <c:h val="0.895008309475984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'11.4'!$B$88</c:f>
              <c:strCache>
                <c:ptCount val="1"/>
                <c:pt idx="0">
                  <c:v> Jihočeský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'11.4'!$B$89:$B$98</c:f>
              <c:numCache>
                <c:formatCode>#,##0</c:formatCode>
                <c:ptCount val="10"/>
                <c:pt idx="0">
                  <c:v>3292.6368374199678</c:v>
                </c:pt>
                <c:pt idx="1">
                  <c:v>2829.9580914064645</c:v>
                </c:pt>
                <c:pt idx="2">
                  <c:v>2828.7958862934156</c:v>
                </c:pt>
                <c:pt idx="3">
                  <c:v>2839.0679271385648</c:v>
                </c:pt>
                <c:pt idx="4">
                  <c:v>2525.3859405851535</c:v>
                </c:pt>
                <c:pt idx="5">
                  <c:v>2730.2180524125793</c:v>
                </c:pt>
                <c:pt idx="6">
                  <c:v>2937.2289939092698</c:v>
                </c:pt>
                <c:pt idx="7">
                  <c:v>2988.0864450478575</c:v>
                </c:pt>
                <c:pt idx="8">
                  <c:v>2897.2788392100006</c:v>
                </c:pt>
                <c:pt idx="9">
                  <c:v>2938.7715317099996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71-425D-AA49-26E455513E8F}"/>
            </c:ext>
          </c:extLst>
        </c:ser>
        <c:ser>
          <c:idx val="1"/>
          <c:order val="1"/>
          <c:tx>
            <c:strRef>
              <c:f>'11.4'!$C$88</c:f>
              <c:strCache>
                <c:ptCount val="1"/>
                <c:pt idx="0">
                  <c:v> Jihomoravský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'11.4'!$C$89:$C$98</c:f>
              <c:numCache>
                <c:formatCode>#,##0</c:formatCode>
                <c:ptCount val="10"/>
                <c:pt idx="0">
                  <c:v>13255.404837419968</c:v>
                </c:pt>
                <c:pt idx="1">
                  <c:v>11787.208091406465</c:v>
                </c:pt>
                <c:pt idx="2">
                  <c:v>11780.324886293414</c:v>
                </c:pt>
                <c:pt idx="3">
                  <c:v>11957.158927138566</c:v>
                </c:pt>
                <c:pt idx="4">
                  <c:v>10141.374940585154</c:v>
                </c:pt>
                <c:pt idx="5">
                  <c:v>11029.419052412579</c:v>
                </c:pt>
                <c:pt idx="6">
                  <c:v>11621.44499390927</c:v>
                </c:pt>
                <c:pt idx="7">
                  <c:v>12010.297534693756</c:v>
                </c:pt>
                <c:pt idx="8">
                  <c:v>11298.474126139999</c:v>
                </c:pt>
                <c:pt idx="9">
                  <c:v>11126.26151059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71-425D-AA49-26E455513E8F}"/>
            </c:ext>
          </c:extLst>
        </c:ser>
        <c:ser>
          <c:idx val="2"/>
          <c:order val="2"/>
          <c:tx>
            <c:strRef>
              <c:f>'11.4'!$D$88</c:f>
              <c:strCache>
                <c:ptCount val="1"/>
                <c:pt idx="0">
                  <c:v> Karlovarský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'11.4'!$D$89:$D$98</c:f>
              <c:numCache>
                <c:formatCode>#,##0</c:formatCode>
                <c:ptCount val="10"/>
                <c:pt idx="0">
                  <c:v>2677.3888374199678</c:v>
                </c:pt>
                <c:pt idx="1">
                  <c:v>2401.7980914064647</c:v>
                </c:pt>
                <c:pt idx="2">
                  <c:v>2439.0578862934153</c:v>
                </c:pt>
                <c:pt idx="3">
                  <c:v>2373.2309271385648</c:v>
                </c:pt>
                <c:pt idx="4">
                  <c:v>2082.6809405851536</c:v>
                </c:pt>
                <c:pt idx="5">
                  <c:v>2204.1930524125792</c:v>
                </c:pt>
                <c:pt idx="6">
                  <c:v>2337.4489939092696</c:v>
                </c:pt>
                <c:pt idx="7">
                  <c:v>2370.6704125037581</c:v>
                </c:pt>
                <c:pt idx="8">
                  <c:v>2274.9460970699997</c:v>
                </c:pt>
                <c:pt idx="9">
                  <c:v>2296.2346864900001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C71-425D-AA49-26E455513E8F}"/>
            </c:ext>
          </c:extLst>
        </c:ser>
        <c:ser>
          <c:idx val="3"/>
          <c:order val="3"/>
          <c:tx>
            <c:strRef>
              <c:f>'11.4'!$E$88</c:f>
              <c:strCache>
                <c:ptCount val="1"/>
                <c:pt idx="0">
                  <c:v> Královéhradecký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'11.4'!$E$89:$E$98</c:f>
              <c:numCache>
                <c:formatCode>#,##0</c:formatCode>
                <c:ptCount val="10"/>
                <c:pt idx="0">
                  <c:v>3846.7638374199678</c:v>
                </c:pt>
                <c:pt idx="1">
                  <c:v>3503.1260914064646</c:v>
                </c:pt>
                <c:pt idx="2">
                  <c:v>3569.1478862934155</c:v>
                </c:pt>
                <c:pt idx="3">
                  <c:v>3525.5159271385646</c:v>
                </c:pt>
                <c:pt idx="4">
                  <c:v>3140.8189405851535</c:v>
                </c:pt>
                <c:pt idx="5">
                  <c:v>3236.7490524125792</c:v>
                </c:pt>
                <c:pt idx="6">
                  <c:v>3483.8379939092697</c:v>
                </c:pt>
                <c:pt idx="7">
                  <c:v>3747.0119206237578</c:v>
                </c:pt>
                <c:pt idx="8">
                  <c:v>3650.7505730400007</c:v>
                </c:pt>
                <c:pt idx="9">
                  <c:v>3614.3458771000001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C71-425D-AA49-26E455513E8F}"/>
            </c:ext>
          </c:extLst>
        </c:ser>
        <c:ser>
          <c:idx val="4"/>
          <c:order val="4"/>
          <c:tx>
            <c:strRef>
              <c:f>'11.4'!$F$88</c:f>
              <c:strCache>
                <c:ptCount val="1"/>
                <c:pt idx="0">
                  <c:v> Liberecký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'11.4'!$F$89:$F$98</c:f>
              <c:numCache>
                <c:formatCode>#,##0</c:formatCode>
                <c:ptCount val="10"/>
                <c:pt idx="0">
                  <c:v>4054.7478374199677</c:v>
                </c:pt>
                <c:pt idx="1">
                  <c:v>3643.7890914064646</c:v>
                </c:pt>
                <c:pt idx="2">
                  <c:v>3680.2348862934155</c:v>
                </c:pt>
                <c:pt idx="3">
                  <c:v>3796.4419271385646</c:v>
                </c:pt>
                <c:pt idx="4">
                  <c:v>3210.2309405851538</c:v>
                </c:pt>
                <c:pt idx="5">
                  <c:v>3430.3530524125795</c:v>
                </c:pt>
                <c:pt idx="6">
                  <c:v>3637.8319939092694</c:v>
                </c:pt>
                <c:pt idx="7">
                  <c:v>3731.0284807037574</c:v>
                </c:pt>
                <c:pt idx="8">
                  <c:v>3491.73536139</c:v>
                </c:pt>
                <c:pt idx="9">
                  <c:v>3517.47507898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C71-425D-AA49-26E455513E8F}"/>
            </c:ext>
          </c:extLst>
        </c:ser>
        <c:ser>
          <c:idx val="5"/>
          <c:order val="5"/>
          <c:tx>
            <c:strRef>
              <c:f>'11.4'!$G$88</c:f>
              <c:strCache>
                <c:ptCount val="1"/>
                <c:pt idx="0">
                  <c:v> Moravskoslezský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'11.4'!$G$89:$G$98</c:f>
              <c:numCache>
                <c:formatCode>#,##0</c:formatCode>
                <c:ptCount val="10"/>
                <c:pt idx="0">
                  <c:v>11106.909837419968</c:v>
                </c:pt>
                <c:pt idx="1">
                  <c:v>10150.466091406464</c:v>
                </c:pt>
                <c:pt idx="2">
                  <c:v>9964.7608862934158</c:v>
                </c:pt>
                <c:pt idx="3">
                  <c:v>9700.5319271385652</c:v>
                </c:pt>
                <c:pt idx="4">
                  <c:v>8793.2009405851531</c:v>
                </c:pt>
                <c:pt idx="5">
                  <c:v>9255.9870524125781</c:v>
                </c:pt>
                <c:pt idx="6">
                  <c:v>9791.2839939092701</c:v>
                </c:pt>
                <c:pt idx="7">
                  <c:v>9721.1217601837561</c:v>
                </c:pt>
                <c:pt idx="8">
                  <c:v>9368.0227507899999</c:v>
                </c:pt>
                <c:pt idx="9">
                  <c:v>9515.7342041800002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C71-425D-AA49-26E455513E8F}"/>
            </c:ext>
          </c:extLst>
        </c:ser>
        <c:ser>
          <c:idx val="6"/>
          <c:order val="6"/>
          <c:tx>
            <c:strRef>
              <c:f>'11.4'!$H$88</c:f>
              <c:strCache>
                <c:ptCount val="1"/>
                <c:pt idx="0">
                  <c:v> Olomoucký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'11.4'!$H$89:$H$98</c:f>
              <c:numCache>
                <c:formatCode>#,##0</c:formatCode>
                <c:ptCount val="10"/>
                <c:pt idx="0">
                  <c:v>5414.8668374199669</c:v>
                </c:pt>
                <c:pt idx="1">
                  <c:v>5006.6720914064645</c:v>
                </c:pt>
                <c:pt idx="2">
                  <c:v>4907.9928862934157</c:v>
                </c:pt>
                <c:pt idx="3">
                  <c:v>4879.3449271385653</c:v>
                </c:pt>
                <c:pt idx="4">
                  <c:v>4321.619940585153</c:v>
                </c:pt>
                <c:pt idx="5">
                  <c:v>4529.5430524125786</c:v>
                </c:pt>
                <c:pt idx="6">
                  <c:v>4906.1419939092693</c:v>
                </c:pt>
                <c:pt idx="7">
                  <c:v>5122.1325402737584</c:v>
                </c:pt>
                <c:pt idx="8">
                  <c:v>4883.5301379699995</c:v>
                </c:pt>
                <c:pt idx="9">
                  <c:v>4883.1531025599998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C71-425D-AA49-26E455513E8F}"/>
            </c:ext>
          </c:extLst>
        </c:ser>
        <c:ser>
          <c:idx val="7"/>
          <c:order val="7"/>
          <c:tx>
            <c:strRef>
              <c:f>'11.4'!$I$88</c:f>
              <c:strCache>
                <c:ptCount val="1"/>
                <c:pt idx="0">
                  <c:v> Pardubický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'11.4'!$I$89:$I$98</c:f>
              <c:numCache>
                <c:formatCode>#,##0</c:formatCode>
                <c:ptCount val="10"/>
                <c:pt idx="0">
                  <c:v>4365.0638374199671</c:v>
                </c:pt>
                <c:pt idx="1">
                  <c:v>4016.7570914064645</c:v>
                </c:pt>
                <c:pt idx="2">
                  <c:v>4043.5928862934156</c:v>
                </c:pt>
                <c:pt idx="3">
                  <c:v>3791.9289271385646</c:v>
                </c:pt>
                <c:pt idx="4">
                  <c:v>3344.6399405851535</c:v>
                </c:pt>
                <c:pt idx="5">
                  <c:v>3769.2370524125795</c:v>
                </c:pt>
                <c:pt idx="6">
                  <c:v>3944.3669939092697</c:v>
                </c:pt>
                <c:pt idx="7">
                  <c:v>4246.3764858537588</c:v>
                </c:pt>
                <c:pt idx="8">
                  <c:v>4001.2468278599995</c:v>
                </c:pt>
                <c:pt idx="9">
                  <c:v>4044.7886773600007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C71-425D-AA49-26E455513E8F}"/>
            </c:ext>
          </c:extLst>
        </c:ser>
        <c:ser>
          <c:idx val="8"/>
          <c:order val="8"/>
          <c:tx>
            <c:strRef>
              <c:f>'11.4'!$J$88</c:f>
              <c:strCache>
                <c:ptCount val="1"/>
                <c:pt idx="0">
                  <c:v> Plzeňský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'11.4'!$J$89:$J$98</c:f>
              <c:numCache>
                <c:formatCode>#,##0</c:formatCode>
                <c:ptCount val="10"/>
                <c:pt idx="0">
                  <c:v>4698.6408374199673</c:v>
                </c:pt>
                <c:pt idx="1">
                  <c:v>4157.6860914064637</c:v>
                </c:pt>
                <c:pt idx="2">
                  <c:v>4110.1798862934156</c:v>
                </c:pt>
                <c:pt idx="3">
                  <c:v>4081.6949271385647</c:v>
                </c:pt>
                <c:pt idx="4">
                  <c:v>3648.5009405851538</c:v>
                </c:pt>
                <c:pt idx="5">
                  <c:v>3819.7370524125795</c:v>
                </c:pt>
                <c:pt idx="6">
                  <c:v>4059.7099939092695</c:v>
                </c:pt>
                <c:pt idx="7">
                  <c:v>4190.4948185837584</c:v>
                </c:pt>
                <c:pt idx="8">
                  <c:v>3883.7256445799999</c:v>
                </c:pt>
                <c:pt idx="9">
                  <c:v>3868.42344426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1-425D-AA49-26E455513E8F}"/>
            </c:ext>
          </c:extLst>
        </c:ser>
        <c:ser>
          <c:idx val="9"/>
          <c:order val="9"/>
          <c:tx>
            <c:strRef>
              <c:f>'11.4'!$K$88</c:f>
              <c:strCache>
                <c:ptCount val="1"/>
                <c:pt idx="0">
                  <c:v> Hlavní město Praha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'11.4'!$K$89:$K$98</c:f>
              <c:numCache>
                <c:formatCode>#,##0</c:formatCode>
                <c:ptCount val="10"/>
                <c:pt idx="0">
                  <c:v>11502.141837419967</c:v>
                </c:pt>
                <c:pt idx="1">
                  <c:v>9801.625091406464</c:v>
                </c:pt>
                <c:pt idx="2">
                  <c:v>10009.679886293416</c:v>
                </c:pt>
                <c:pt idx="3">
                  <c:v>10275.621927138565</c:v>
                </c:pt>
                <c:pt idx="4">
                  <c:v>8451.9359405851537</c:v>
                </c:pt>
                <c:pt idx="5">
                  <c:v>8721.509052412579</c:v>
                </c:pt>
                <c:pt idx="6">
                  <c:v>9463.1649939092695</c:v>
                </c:pt>
                <c:pt idx="7">
                  <c:v>9721.0255715937583</c:v>
                </c:pt>
                <c:pt idx="8">
                  <c:v>9076.9026297438886</c:v>
                </c:pt>
                <c:pt idx="9">
                  <c:v>8968.4875279399985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C71-425D-AA49-26E455513E8F}"/>
            </c:ext>
          </c:extLst>
        </c:ser>
        <c:ser>
          <c:idx val="10"/>
          <c:order val="10"/>
          <c:tx>
            <c:strRef>
              <c:f>'11.4'!$L$88</c:f>
              <c:strCache>
                <c:ptCount val="1"/>
                <c:pt idx="0">
                  <c:v> Středočeský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'11.4'!$L$89:$L$98</c:f>
              <c:numCache>
                <c:formatCode>#,##0</c:formatCode>
                <c:ptCount val="10"/>
                <c:pt idx="0">
                  <c:v>10973.640837419967</c:v>
                </c:pt>
                <c:pt idx="1">
                  <c:v>9988.4610914064651</c:v>
                </c:pt>
                <c:pt idx="2">
                  <c:v>10400.083886293414</c:v>
                </c:pt>
                <c:pt idx="3">
                  <c:v>10897.292927138566</c:v>
                </c:pt>
                <c:pt idx="4">
                  <c:v>9925.8219405851523</c:v>
                </c:pt>
                <c:pt idx="5">
                  <c:v>10268.005052412578</c:v>
                </c:pt>
                <c:pt idx="6">
                  <c:v>11072.511993909269</c:v>
                </c:pt>
                <c:pt idx="7">
                  <c:v>11502.843147363757</c:v>
                </c:pt>
                <c:pt idx="8">
                  <c:v>11102.993410569998</c:v>
                </c:pt>
                <c:pt idx="9">
                  <c:v>11178.17546579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C71-425D-AA49-26E455513E8F}"/>
            </c:ext>
          </c:extLst>
        </c:ser>
        <c:ser>
          <c:idx val="11"/>
          <c:order val="11"/>
          <c:tx>
            <c:strRef>
              <c:f>'11.4'!$M$88</c:f>
              <c:strCache>
                <c:ptCount val="1"/>
                <c:pt idx="0">
                  <c:v> Ústecký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'11.4'!$M$89:$M$98</c:f>
              <c:numCache>
                <c:formatCode>#,##0</c:formatCode>
                <c:ptCount val="10"/>
                <c:pt idx="0">
                  <c:v>8578.2638374199687</c:v>
                </c:pt>
                <c:pt idx="1">
                  <c:v>7959.7590914064649</c:v>
                </c:pt>
                <c:pt idx="2">
                  <c:v>8212.9418862934144</c:v>
                </c:pt>
                <c:pt idx="3">
                  <c:v>9361.0529271385658</c:v>
                </c:pt>
                <c:pt idx="4">
                  <c:v>8357.3099405851517</c:v>
                </c:pt>
                <c:pt idx="5">
                  <c:v>9170.6930524125783</c:v>
                </c:pt>
                <c:pt idx="6">
                  <c:v>11738.768993909269</c:v>
                </c:pt>
                <c:pt idx="7">
                  <c:v>12077.584808453759</c:v>
                </c:pt>
                <c:pt idx="8">
                  <c:v>11931.688452409999</c:v>
                </c:pt>
                <c:pt idx="9">
                  <c:v>15978.81664433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C71-425D-AA49-26E455513E8F}"/>
            </c:ext>
          </c:extLst>
        </c:ser>
        <c:ser>
          <c:idx val="12"/>
          <c:order val="12"/>
          <c:tx>
            <c:strRef>
              <c:f>'11.4'!$N$88</c:f>
              <c:strCache>
                <c:ptCount val="1"/>
                <c:pt idx="0">
                  <c:v> Vysočina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'11.4'!$N$89:$N$98</c:f>
              <c:numCache>
                <c:formatCode>#,##0</c:formatCode>
                <c:ptCount val="10"/>
                <c:pt idx="0">
                  <c:v>4447.853837419967</c:v>
                </c:pt>
                <c:pt idx="1">
                  <c:v>3989.2000914064647</c:v>
                </c:pt>
                <c:pt idx="2">
                  <c:v>4064.3678862934153</c:v>
                </c:pt>
                <c:pt idx="3">
                  <c:v>4071.3219271385647</c:v>
                </c:pt>
                <c:pt idx="4">
                  <c:v>3490.3999405851537</c:v>
                </c:pt>
                <c:pt idx="5">
                  <c:v>3516.5530524125793</c:v>
                </c:pt>
                <c:pt idx="6">
                  <c:v>3729.5669939092695</c:v>
                </c:pt>
                <c:pt idx="7">
                  <c:v>3793.0804367866576</c:v>
                </c:pt>
                <c:pt idx="8">
                  <c:v>3570.0557432599007</c:v>
                </c:pt>
                <c:pt idx="9">
                  <c:v>3471.5091645580001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C71-425D-AA49-26E455513E8F}"/>
            </c:ext>
          </c:extLst>
        </c:ser>
        <c:ser>
          <c:idx val="13"/>
          <c:order val="13"/>
          <c:tx>
            <c:strRef>
              <c:f>'11.4'!$O$88</c:f>
              <c:strCache>
                <c:ptCount val="1"/>
                <c:pt idx="0">
                  <c:v> Zlínský</c:v>
                </c:pt>
              </c:strCache>
            </c:strRef>
          </c:tx>
          <c:invertIfNegative val="0"/>
          <c:cat>
            <c:numRef>
              <c:f>'11.4'!$A$89:$A$98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'11.4'!$O$89:$O$98</c:f>
              <c:numCache>
                <c:formatCode>#,##0</c:formatCode>
                <c:ptCount val="10"/>
                <c:pt idx="0">
                  <c:v>5046.804837419967</c:v>
                </c:pt>
                <c:pt idx="1">
                  <c:v>4771.4950914064648</c:v>
                </c:pt>
                <c:pt idx="2">
                  <c:v>4744.3908862934159</c:v>
                </c:pt>
                <c:pt idx="3">
                  <c:v>4796.1549271385647</c:v>
                </c:pt>
                <c:pt idx="4">
                  <c:v>4084.1599405851534</c:v>
                </c:pt>
                <c:pt idx="5">
                  <c:v>4148.7490524125797</c:v>
                </c:pt>
                <c:pt idx="6">
                  <c:v>4492.2109939092697</c:v>
                </c:pt>
                <c:pt idx="7">
                  <c:v>4622.2434402637582</c:v>
                </c:pt>
                <c:pt idx="8">
                  <c:v>4464.7078510999991</c:v>
                </c:pt>
                <c:pt idx="9">
                  <c:v>4380.2426308200002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C71-425D-AA49-26E45551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84203264"/>
        <c:axId val="284205056"/>
      </c:barChart>
      <c:catAx>
        <c:axId val="2842032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84205056"/>
        <c:crosses val="autoZero"/>
        <c:auto val="1"/>
        <c:lblAlgn val="ctr"/>
        <c:lblOffset val="100"/>
        <c:noMultiLvlLbl val="0"/>
      </c:catAx>
      <c:valAx>
        <c:axId val="2842050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84203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125721367499972"/>
          <c:y val="6.7186377822175264E-3"/>
          <c:w val="0.15602418537110524"/>
          <c:h val="0.9732957260939398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06088905023596E-2"/>
          <c:y val="3.0049751243781096E-2"/>
          <c:w val="0.6962783070240226"/>
          <c:h val="0.84253684635574411"/>
        </c:manualLayout>
      </c:layout>
      <c:lineChart>
        <c:grouping val="standard"/>
        <c:varyColors val="0"/>
        <c:ser>
          <c:idx val="0"/>
          <c:order val="0"/>
          <c:tx>
            <c:strRef>
              <c:f>'11.5'!$B$26</c:f>
              <c:strCache>
                <c:ptCount val="1"/>
                <c:pt idx="0">
                  <c:v> Jihočeský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'11.5'!$B$27:$B$36</c:f>
              <c:numCache>
                <c:formatCode>#,##0.0</c:formatCode>
                <c:ptCount val="10"/>
                <c:pt idx="0">
                  <c:v>7.2172350230414777</c:v>
                </c:pt>
                <c:pt idx="1">
                  <c:v>8.5557514080901189</c:v>
                </c:pt>
                <c:pt idx="2">
                  <c:v>8.2798862934124333</c:v>
                </c:pt>
                <c:pt idx="3">
                  <c:v>7.9230136986301352</c:v>
                </c:pt>
                <c:pt idx="4">
                  <c:v>9.2205479452054835</c:v>
                </c:pt>
                <c:pt idx="5">
                  <c:v>9.3605479452054912</c:v>
                </c:pt>
                <c:pt idx="6">
                  <c:v>8.4830601092896121</c:v>
                </c:pt>
                <c:pt idx="7">
                  <c:v>8.4599443164362516</c:v>
                </c:pt>
                <c:pt idx="8">
                  <c:v>9.3344233230926772</c:v>
                </c:pt>
                <c:pt idx="9">
                  <c:v>9.2429729902713778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32-4D8E-9DDC-1C76C57B6C5C}"/>
            </c:ext>
          </c:extLst>
        </c:ser>
        <c:ser>
          <c:idx val="1"/>
          <c:order val="1"/>
          <c:tx>
            <c:strRef>
              <c:f>'11.5'!$C$26</c:f>
              <c:strCache>
                <c:ptCount val="1"/>
                <c:pt idx="0">
                  <c:v> Jihomoravský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'11.5'!$C$27:$C$36</c:f>
              <c:numCache>
                <c:formatCode>#,##0.0</c:formatCode>
                <c:ptCount val="10"/>
                <c:pt idx="0">
                  <c:v>8.8249711981566801</c:v>
                </c:pt>
                <c:pt idx="1">
                  <c:v>9.8014938556067577</c:v>
                </c:pt>
                <c:pt idx="2">
                  <c:v>9.9110684711407728</c:v>
                </c:pt>
                <c:pt idx="3">
                  <c:v>9.5830136986301397</c:v>
                </c:pt>
                <c:pt idx="4">
                  <c:v>10.938082191780827</c:v>
                </c:pt>
                <c:pt idx="5">
                  <c:v>10.88328767123288</c:v>
                </c:pt>
                <c:pt idx="6">
                  <c:v>10.159289617486332</c:v>
                </c:pt>
                <c:pt idx="7">
                  <c:v>10.187891705069125</c:v>
                </c:pt>
                <c:pt idx="8">
                  <c:v>11.25991679467486</c:v>
                </c:pt>
                <c:pt idx="9">
                  <c:v>11.022199180747565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32-4D8E-9DDC-1C76C57B6C5C}"/>
            </c:ext>
          </c:extLst>
        </c:ser>
        <c:ser>
          <c:idx val="2"/>
          <c:order val="2"/>
          <c:tx>
            <c:strRef>
              <c:f>'11.5'!$D$26</c:f>
              <c:strCache>
                <c:ptCount val="1"/>
                <c:pt idx="0">
                  <c:v> Karlovarský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'11.5'!$D$27:$D$36</c:f>
              <c:numCache>
                <c:formatCode>#,##0.0</c:formatCode>
                <c:ptCount val="10"/>
                <c:pt idx="0">
                  <c:v>6.0526721710189442</c:v>
                </c:pt>
                <c:pt idx="1">
                  <c:v>7.658214285714287</c:v>
                </c:pt>
                <c:pt idx="2">
                  <c:v>6.9587866147571367</c:v>
                </c:pt>
                <c:pt idx="3">
                  <c:v>6.7093150684931455</c:v>
                </c:pt>
                <c:pt idx="4">
                  <c:v>8.3956164383561607</c:v>
                </c:pt>
                <c:pt idx="5">
                  <c:v>8.2572602739726122</c:v>
                </c:pt>
                <c:pt idx="6">
                  <c:v>7.674043715846989</c:v>
                </c:pt>
                <c:pt idx="7">
                  <c:v>7.657002688172045</c:v>
                </c:pt>
                <c:pt idx="8">
                  <c:v>8.5774820788530466</c:v>
                </c:pt>
                <c:pt idx="9">
                  <c:v>8.5290770609318987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32-4D8E-9DDC-1C76C57B6C5C}"/>
            </c:ext>
          </c:extLst>
        </c:ser>
        <c:ser>
          <c:idx val="3"/>
          <c:order val="3"/>
          <c:tx>
            <c:strRef>
              <c:f>'11.5'!$E$26</c:f>
              <c:strCache>
                <c:ptCount val="1"/>
                <c:pt idx="0">
                  <c:v> Královéhradecký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'11.5'!$E$27:$E$36</c:f>
              <c:numCache>
                <c:formatCode>#,##0.0</c:formatCode>
                <c:ptCount val="10"/>
                <c:pt idx="0">
                  <c:v>7.4240885816692268</c:v>
                </c:pt>
                <c:pt idx="1">
                  <c:v>8.5791660266257068</c:v>
                </c:pt>
                <c:pt idx="2">
                  <c:v>8.1907094302311219</c:v>
                </c:pt>
                <c:pt idx="3">
                  <c:v>8.1295890410958958</c:v>
                </c:pt>
                <c:pt idx="4">
                  <c:v>9.690136986301372</c:v>
                </c:pt>
                <c:pt idx="5">
                  <c:v>9.4657534246575334</c:v>
                </c:pt>
                <c:pt idx="6">
                  <c:v>8.7259562841529998</c:v>
                </c:pt>
                <c:pt idx="7">
                  <c:v>8.4900524833589319</c:v>
                </c:pt>
                <c:pt idx="8">
                  <c:v>9.8415104966717859</c:v>
                </c:pt>
                <c:pt idx="9">
                  <c:v>9.5642121095750117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F32-4D8E-9DDC-1C76C57B6C5C}"/>
            </c:ext>
          </c:extLst>
        </c:ser>
        <c:ser>
          <c:idx val="4"/>
          <c:order val="4"/>
          <c:tx>
            <c:strRef>
              <c:f>'11.5'!$F$26</c:f>
              <c:strCache>
                <c:ptCount val="1"/>
                <c:pt idx="0">
                  <c:v> Liberecký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'11.5'!$F$27:$F$36</c:f>
              <c:numCache>
                <c:formatCode>#,##0.0</c:formatCode>
                <c:ptCount val="10"/>
                <c:pt idx="0">
                  <c:v>7.1717345110087036</c:v>
                </c:pt>
                <c:pt idx="1">
                  <c:v>8.5059094982078864</c:v>
                </c:pt>
                <c:pt idx="2">
                  <c:v>7.9750268817204306</c:v>
                </c:pt>
                <c:pt idx="3">
                  <c:v>7.8575342465753453</c:v>
                </c:pt>
                <c:pt idx="4">
                  <c:v>9.5232876712328807</c:v>
                </c:pt>
                <c:pt idx="5">
                  <c:v>9.3180821917808085</c:v>
                </c:pt>
                <c:pt idx="6">
                  <c:v>8.541803278688521</c:v>
                </c:pt>
                <c:pt idx="7">
                  <c:v>8.4881995647721453</c:v>
                </c:pt>
                <c:pt idx="8">
                  <c:v>9.6630382744495655</c:v>
                </c:pt>
                <c:pt idx="9">
                  <c:v>9.5788645673323085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F32-4D8E-9DDC-1C76C57B6C5C}"/>
            </c:ext>
          </c:extLst>
        </c:ser>
        <c:ser>
          <c:idx val="5"/>
          <c:order val="5"/>
          <c:tx>
            <c:strRef>
              <c:f>'11.5'!$G$26</c:f>
              <c:strCache>
                <c:ptCount val="1"/>
                <c:pt idx="0">
                  <c:v> Moravskoslezský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'11.5'!$G$27:$G$36</c:f>
              <c:numCache>
                <c:formatCode>#,##0.0</c:formatCode>
                <c:ptCount val="10"/>
                <c:pt idx="0">
                  <c:v>7.5340450588837671</c:v>
                </c:pt>
                <c:pt idx="1">
                  <c:v>8.7939170506912436</c:v>
                </c:pt>
                <c:pt idx="2">
                  <c:v>9.0199975281176616</c:v>
                </c:pt>
                <c:pt idx="3">
                  <c:v>8.8983561643835589</c:v>
                </c:pt>
                <c:pt idx="4">
                  <c:v>9.9312328767123308</c:v>
                </c:pt>
                <c:pt idx="5">
                  <c:v>9.9487671232876771</c:v>
                </c:pt>
                <c:pt idx="6">
                  <c:v>9.1620218579235022</c:v>
                </c:pt>
                <c:pt idx="7">
                  <c:v>8.9379480286738353</c:v>
                </c:pt>
                <c:pt idx="8">
                  <c:v>9.9610931899641582</c:v>
                </c:pt>
                <c:pt idx="9">
                  <c:v>10.174226830517151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F32-4D8E-9DDC-1C76C57B6C5C}"/>
            </c:ext>
          </c:extLst>
        </c:ser>
        <c:ser>
          <c:idx val="6"/>
          <c:order val="6"/>
          <c:tx>
            <c:strRef>
              <c:f>'11.5'!$H$26</c:f>
              <c:strCache>
                <c:ptCount val="1"/>
                <c:pt idx="0">
                  <c:v> Olomoucký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'11.5'!$H$27:$H$36</c:f>
              <c:numCache>
                <c:formatCode>#,##0.0</c:formatCode>
                <c:ptCount val="10"/>
                <c:pt idx="0">
                  <c:v>7.5411437532002052</c:v>
                </c:pt>
                <c:pt idx="1">
                  <c:v>8.7177739375320016</c:v>
                </c:pt>
                <c:pt idx="2">
                  <c:v>8.6406871832900745</c:v>
                </c:pt>
                <c:pt idx="3">
                  <c:v>8.4435616438356185</c:v>
                </c:pt>
                <c:pt idx="4">
                  <c:v>9.6671232876712274</c:v>
                </c:pt>
                <c:pt idx="5">
                  <c:v>9.5476712328767057</c:v>
                </c:pt>
                <c:pt idx="6">
                  <c:v>8.8612021857923526</c:v>
                </c:pt>
                <c:pt idx="7">
                  <c:v>8.6292146697388645</c:v>
                </c:pt>
                <c:pt idx="8">
                  <c:v>9.6289394521249339</c:v>
                </c:pt>
                <c:pt idx="9">
                  <c:v>9.6721940604198675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F32-4D8E-9DDC-1C76C57B6C5C}"/>
            </c:ext>
          </c:extLst>
        </c:ser>
        <c:ser>
          <c:idx val="7"/>
          <c:order val="7"/>
          <c:tx>
            <c:strRef>
              <c:f>'11.5'!$I$26</c:f>
              <c:strCache>
                <c:ptCount val="1"/>
                <c:pt idx="0">
                  <c:v> Pardubický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'11.5'!$I$27:$I$36</c:f>
              <c:numCache>
                <c:formatCode>#,##0.0</c:formatCode>
                <c:ptCount val="10"/>
                <c:pt idx="0">
                  <c:v>7.4815713005632354</c:v>
                </c:pt>
                <c:pt idx="1">
                  <c:v>8.6824468766001033</c:v>
                </c:pt>
                <c:pt idx="2">
                  <c:v>8.3170813249289317</c:v>
                </c:pt>
                <c:pt idx="3">
                  <c:v>8.1504109589041107</c:v>
                </c:pt>
                <c:pt idx="4">
                  <c:v>9.6331506849315023</c:v>
                </c:pt>
                <c:pt idx="5">
                  <c:v>9.606575342465753</c:v>
                </c:pt>
                <c:pt idx="6">
                  <c:v>8.8393442622950875</c:v>
                </c:pt>
                <c:pt idx="7">
                  <c:v>8.6751939324116734</c:v>
                </c:pt>
                <c:pt idx="8">
                  <c:v>9.9138453661034305</c:v>
                </c:pt>
                <c:pt idx="9">
                  <c:v>9.7099769585253437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F32-4D8E-9DDC-1C76C57B6C5C}"/>
            </c:ext>
          </c:extLst>
        </c:ser>
        <c:ser>
          <c:idx val="8"/>
          <c:order val="8"/>
          <c:tx>
            <c:strRef>
              <c:f>'11.5'!$J$26</c:f>
              <c:strCache>
                <c:ptCount val="1"/>
                <c:pt idx="0">
                  <c:v> Plzeňský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'11.5'!$J$27:$J$36</c:f>
              <c:numCache>
                <c:formatCode>#,##0.0</c:formatCode>
                <c:ptCount val="10"/>
                <c:pt idx="0">
                  <c:v>7.3685029441884282</c:v>
                </c:pt>
                <c:pt idx="1">
                  <c:v>8.8933691756272406</c:v>
                </c:pt>
                <c:pt idx="2">
                  <c:v>8.7542788283277719</c:v>
                </c:pt>
                <c:pt idx="3">
                  <c:v>8.1013698630136979</c:v>
                </c:pt>
                <c:pt idx="4">
                  <c:v>9.7002739726027407</c:v>
                </c:pt>
                <c:pt idx="5">
                  <c:v>9.8224657534246589</c:v>
                </c:pt>
                <c:pt idx="6">
                  <c:v>8.9374316939890761</c:v>
                </c:pt>
                <c:pt idx="7">
                  <c:v>8.9431675627240139</c:v>
                </c:pt>
                <c:pt idx="8">
                  <c:v>9.8752118535586284</c:v>
                </c:pt>
                <c:pt idx="9">
                  <c:v>9.69127944188428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F32-4D8E-9DDC-1C76C57B6C5C}"/>
            </c:ext>
          </c:extLst>
        </c:ser>
        <c:ser>
          <c:idx val="9"/>
          <c:order val="9"/>
          <c:tx>
            <c:strRef>
              <c:f>'11.5'!$K$26</c:f>
              <c:strCache>
                <c:ptCount val="1"/>
                <c:pt idx="0">
                  <c:v> Hlavní město Praha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'11.5'!$K$27:$K$36</c:f>
              <c:numCache>
                <c:formatCode>#,##0.0</c:formatCode>
                <c:ptCount val="10"/>
                <c:pt idx="0">
                  <c:v>8.9697369431643619</c:v>
                </c:pt>
                <c:pt idx="1">
                  <c:v>10.557562083973375</c:v>
                </c:pt>
                <c:pt idx="2">
                  <c:v>10.443106229143492</c:v>
                </c:pt>
                <c:pt idx="3">
                  <c:v>9.8679452054794456</c:v>
                </c:pt>
                <c:pt idx="4">
                  <c:v>11.39506849315069</c:v>
                </c:pt>
                <c:pt idx="5">
                  <c:v>11.541643835616442</c:v>
                </c:pt>
                <c:pt idx="6">
                  <c:v>10.757103825136609</c:v>
                </c:pt>
                <c:pt idx="7">
                  <c:v>10.687147337429593</c:v>
                </c:pt>
                <c:pt idx="8">
                  <c:v>11.716813236047107</c:v>
                </c:pt>
                <c:pt idx="9">
                  <c:v>11.573257808499742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F32-4D8E-9DDC-1C76C57B6C5C}"/>
            </c:ext>
          </c:extLst>
        </c:ser>
        <c:ser>
          <c:idx val="10"/>
          <c:order val="10"/>
          <c:tx>
            <c:strRef>
              <c:f>'11.5'!$L$26</c:f>
              <c:strCache>
                <c:ptCount val="1"/>
                <c:pt idx="0">
                  <c:v> Středočeský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'11.5'!$L$27:$L$36</c:f>
              <c:numCache>
                <c:formatCode>#,##0.0</c:formatCode>
                <c:ptCount val="10"/>
                <c:pt idx="0">
                  <c:v>7.9368721198156704</c:v>
                </c:pt>
                <c:pt idx="1">
                  <c:v>9.3094687660010251</c:v>
                </c:pt>
                <c:pt idx="2">
                  <c:v>9.1093026201952778</c:v>
                </c:pt>
                <c:pt idx="3">
                  <c:v>8.6679452054794481</c:v>
                </c:pt>
                <c:pt idx="4">
                  <c:v>10.222739726027401</c:v>
                </c:pt>
                <c:pt idx="5">
                  <c:v>10.365479452054798</c:v>
                </c:pt>
                <c:pt idx="6">
                  <c:v>9.4855191256830604</c:v>
                </c:pt>
                <c:pt idx="7">
                  <c:v>9.3806419610855105</c:v>
                </c:pt>
                <c:pt idx="8">
                  <c:v>10.508802483358934</c:v>
                </c:pt>
                <c:pt idx="9">
                  <c:v>10.28830581157194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F32-4D8E-9DDC-1C76C57B6C5C}"/>
            </c:ext>
          </c:extLst>
        </c:ser>
        <c:ser>
          <c:idx val="11"/>
          <c:order val="11"/>
          <c:tx>
            <c:strRef>
              <c:f>'11.5'!$M$26</c:f>
              <c:strCache>
                <c:ptCount val="1"/>
                <c:pt idx="0">
                  <c:v> Ústecký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'11.5'!$M$27:$M$36</c:f>
              <c:numCache>
                <c:formatCode>#,##0.0</c:formatCode>
                <c:ptCount val="10"/>
                <c:pt idx="0">
                  <c:v>7.9052726574500758</c:v>
                </c:pt>
                <c:pt idx="1">
                  <c:v>9.3576939324116744</c:v>
                </c:pt>
                <c:pt idx="2">
                  <c:v>9.0958450747744397</c:v>
                </c:pt>
                <c:pt idx="3">
                  <c:v>8.5879452054794569</c:v>
                </c:pt>
                <c:pt idx="4">
                  <c:v>10.033150684931506</c:v>
                </c:pt>
                <c:pt idx="5">
                  <c:v>10.097260273972603</c:v>
                </c:pt>
                <c:pt idx="6">
                  <c:v>9.404371584699442</c:v>
                </c:pt>
                <c:pt idx="7">
                  <c:v>9.3785394265232966</c:v>
                </c:pt>
                <c:pt idx="8">
                  <c:v>10.240105606758833</c:v>
                </c:pt>
                <c:pt idx="9">
                  <c:v>10.089240911418329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F32-4D8E-9DDC-1C76C57B6C5C}"/>
            </c:ext>
          </c:extLst>
        </c:ser>
        <c:ser>
          <c:idx val="12"/>
          <c:order val="12"/>
          <c:tx>
            <c:strRef>
              <c:f>'11.5'!$N$26</c:f>
              <c:strCache>
                <c:ptCount val="1"/>
                <c:pt idx="0">
                  <c:v> Vysočina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'11.5'!$N$27:$N$36</c:f>
              <c:numCache>
                <c:formatCode>#,##0.0</c:formatCode>
                <c:ptCount val="10"/>
                <c:pt idx="0">
                  <c:v>6.9819207629288265</c:v>
                </c:pt>
                <c:pt idx="1">
                  <c:v>8.2871281362007156</c:v>
                </c:pt>
                <c:pt idx="2">
                  <c:v>8.1359093437152392</c:v>
                </c:pt>
                <c:pt idx="3">
                  <c:v>7.8876712328767171</c:v>
                </c:pt>
                <c:pt idx="4">
                  <c:v>9.1528767123287764</c:v>
                </c:pt>
                <c:pt idx="5">
                  <c:v>9.261369863013698</c:v>
                </c:pt>
                <c:pt idx="6">
                  <c:v>8.4385245901639365</c:v>
                </c:pt>
                <c:pt idx="7">
                  <c:v>8.3757174859190968</c:v>
                </c:pt>
                <c:pt idx="8">
                  <c:v>9.4299564772145423</c:v>
                </c:pt>
                <c:pt idx="9">
                  <c:v>9.2364752944188453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7F32-4D8E-9DDC-1C76C57B6C5C}"/>
            </c:ext>
          </c:extLst>
        </c:ser>
        <c:ser>
          <c:idx val="13"/>
          <c:order val="13"/>
          <c:tx>
            <c:strRef>
              <c:f>'11.5'!$O$26</c:f>
              <c:strCache>
                <c:ptCount val="1"/>
                <c:pt idx="0">
                  <c:v> Zlínský</c:v>
                </c:pt>
              </c:strCache>
            </c:strRef>
          </c:tx>
          <c:marker>
            <c:symbol val="none"/>
          </c:marker>
          <c:cat>
            <c:numRef>
              <c:f>'11.5'!$A$27:$A$36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'11.5'!$O$27:$O$36</c:f>
              <c:numCache>
                <c:formatCode>#,##0.0</c:formatCode>
                <c:ptCount val="10"/>
                <c:pt idx="0">
                  <c:v>7.832377752176142</c:v>
                </c:pt>
                <c:pt idx="1">
                  <c:v>8.7183538146441375</c:v>
                </c:pt>
                <c:pt idx="2">
                  <c:v>8.7287597330367088</c:v>
                </c:pt>
                <c:pt idx="3">
                  <c:v>8.4430136986301356</c:v>
                </c:pt>
                <c:pt idx="4">
                  <c:v>9.9326027397260308</c:v>
                </c:pt>
                <c:pt idx="5">
                  <c:v>9.6117808219178116</c:v>
                </c:pt>
                <c:pt idx="6">
                  <c:v>8.8841530054644799</c:v>
                </c:pt>
                <c:pt idx="7">
                  <c:v>8.5992485919098822</c:v>
                </c:pt>
                <c:pt idx="8">
                  <c:v>9.5680849974398345</c:v>
                </c:pt>
                <c:pt idx="9">
                  <c:v>9.4433685355862771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7F32-4D8E-9DDC-1C76C57B6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631808"/>
        <c:axId val="284633344"/>
      </c:lineChart>
      <c:catAx>
        <c:axId val="284631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84633344"/>
        <c:crosses val="autoZero"/>
        <c:auto val="1"/>
        <c:lblAlgn val="ctr"/>
        <c:lblOffset val="100"/>
        <c:noMultiLvlLbl val="0"/>
      </c:catAx>
      <c:valAx>
        <c:axId val="284633344"/>
        <c:scaling>
          <c:orientation val="minMax"/>
          <c:max val="12"/>
          <c:min val="5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84631808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83125721367499972"/>
          <c:y val="0"/>
          <c:w val="0.16874272738379612"/>
          <c:h val="1"/>
        </c:manualLayout>
      </c:layout>
      <c:overlay val="0"/>
      <c:txPr>
        <a:bodyPr/>
        <a:lstStyle/>
        <a:p>
          <a:pPr>
            <a:defRPr sz="7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24664081168959"/>
          <c:y val="1.8369893544328858E-2"/>
          <c:w val="0.86294320175152239"/>
          <c:h val="0.72887746469707815"/>
        </c:manualLayout>
      </c:layout>
      <c:lineChart>
        <c:grouping val="standard"/>
        <c:varyColors val="0"/>
        <c:ser>
          <c:idx val="0"/>
          <c:order val="0"/>
          <c:tx>
            <c:strRef>
              <c:f>'12.1'!$C$6:$D$6</c:f>
              <c:strCache>
                <c:ptCount val="1"/>
                <c:pt idx="0">
                  <c:v>svítiplyn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'12.1'!$A$8:$A$77</c:f>
              <c:numCache>
                <c:formatCode>General</c:formatCode>
                <c:ptCount val="70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</c:numCache>
            </c:numRef>
          </c:cat>
          <c:val>
            <c:numRef>
              <c:f>'12.1'!$C$8:$C$77</c:f>
              <c:numCache>
                <c:formatCode>#,##0.0</c:formatCode>
                <c:ptCount val="70"/>
                <c:pt idx="0">
                  <c:v>450.89699999999999</c:v>
                </c:pt>
                <c:pt idx="1">
                  <c:v>511.65</c:v>
                </c:pt>
                <c:pt idx="2">
                  <c:v>600.92100000000005</c:v>
                </c:pt>
                <c:pt idx="3">
                  <c:v>657.17600000000004</c:v>
                </c:pt>
                <c:pt idx="4">
                  <c:v>707.37099999999998</c:v>
                </c:pt>
                <c:pt idx="5">
                  <c:v>753.92899999999997</c:v>
                </c:pt>
                <c:pt idx="6">
                  <c:v>834.91899999999998</c:v>
                </c:pt>
                <c:pt idx="7">
                  <c:v>895.73400000000004</c:v>
                </c:pt>
                <c:pt idx="8">
                  <c:v>927.6</c:v>
                </c:pt>
                <c:pt idx="9">
                  <c:v>972.07799999999997</c:v>
                </c:pt>
                <c:pt idx="10">
                  <c:v>1076.9880000000001</c:v>
                </c:pt>
                <c:pt idx="11">
                  <c:v>1183.2529999999999</c:v>
                </c:pt>
                <c:pt idx="12">
                  <c:v>1334.8240000000001</c:v>
                </c:pt>
                <c:pt idx="13">
                  <c:v>1473.625</c:v>
                </c:pt>
                <c:pt idx="14">
                  <c:v>1580.328</c:v>
                </c:pt>
                <c:pt idx="15">
                  <c:v>1698.5830000000001</c:v>
                </c:pt>
                <c:pt idx="16">
                  <c:v>1724.538</c:v>
                </c:pt>
                <c:pt idx="17">
                  <c:v>1908.095</c:v>
                </c:pt>
                <c:pt idx="18">
                  <c:v>2095.4520000000002</c:v>
                </c:pt>
                <c:pt idx="19">
                  <c:v>2347.1680000000001</c:v>
                </c:pt>
                <c:pt idx="20">
                  <c:v>2510.194</c:v>
                </c:pt>
                <c:pt idx="21">
                  <c:v>2745.89</c:v>
                </c:pt>
                <c:pt idx="22">
                  <c:v>3031.0239999999999</c:v>
                </c:pt>
                <c:pt idx="23">
                  <c:v>3129.33</c:v>
                </c:pt>
                <c:pt idx="24">
                  <c:v>3159.0070000000001</c:v>
                </c:pt>
                <c:pt idx="25">
                  <c:v>3321.3820000000001</c:v>
                </c:pt>
                <c:pt idx="26">
                  <c:v>3392.1750000000002</c:v>
                </c:pt>
                <c:pt idx="27">
                  <c:v>3420.6529999999998</c:v>
                </c:pt>
                <c:pt idx="28">
                  <c:v>3576.2379999999998</c:v>
                </c:pt>
                <c:pt idx="29">
                  <c:v>3505.5439999999999</c:v>
                </c:pt>
                <c:pt idx="30">
                  <c:v>3630.1909999999998</c:v>
                </c:pt>
                <c:pt idx="31">
                  <c:v>3973.4100000000003</c:v>
                </c:pt>
                <c:pt idx="32">
                  <c:v>3413.54</c:v>
                </c:pt>
                <c:pt idx="33">
                  <c:v>3450.77</c:v>
                </c:pt>
                <c:pt idx="34">
                  <c:v>3857.75</c:v>
                </c:pt>
                <c:pt idx="35">
                  <c:v>3094.39</c:v>
                </c:pt>
                <c:pt idx="36">
                  <c:v>2399.37</c:v>
                </c:pt>
                <c:pt idx="37">
                  <c:v>2962</c:v>
                </c:pt>
                <c:pt idx="38">
                  <c:v>2503</c:v>
                </c:pt>
                <c:pt idx="39">
                  <c:v>2183</c:v>
                </c:pt>
                <c:pt idx="40">
                  <c:v>1895</c:v>
                </c:pt>
                <c:pt idx="41">
                  <c:v>1742</c:v>
                </c:pt>
                <c:pt idx="42">
                  <c:v>1553</c:v>
                </c:pt>
                <c:pt idx="43">
                  <c:v>1450</c:v>
                </c:pt>
                <c:pt idx="44">
                  <c:v>1136</c:v>
                </c:pt>
                <c:pt idx="45">
                  <c:v>791</c:v>
                </c:pt>
                <c:pt idx="46">
                  <c:v>296.3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16-4616-928B-7C488D5E4209}"/>
            </c:ext>
          </c:extLst>
        </c:ser>
        <c:ser>
          <c:idx val="1"/>
          <c:order val="1"/>
          <c:tx>
            <c:strRef>
              <c:f>'12.1'!$E$6:$G$6</c:f>
              <c:strCache>
                <c:ptCount val="1"/>
                <c:pt idx="0">
                  <c:v>zemní plyn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'12.1'!$A$8:$A$77</c:f>
              <c:numCache>
                <c:formatCode>General</c:formatCode>
                <c:ptCount val="70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</c:numCache>
            </c:numRef>
          </c:cat>
          <c:val>
            <c:numRef>
              <c:f>'12.1'!$E$8:$E$77</c:f>
              <c:numCache>
                <c:formatCode>#,##0.0</c:formatCode>
                <c:ptCount val="70"/>
                <c:pt idx="0">
                  <c:v>19.821000000000002</c:v>
                </c:pt>
                <c:pt idx="1">
                  <c:v>20.928000000000001</c:v>
                </c:pt>
                <c:pt idx="2">
                  <c:v>36.161999999999999</c:v>
                </c:pt>
                <c:pt idx="3">
                  <c:v>51.475999999999999</c:v>
                </c:pt>
                <c:pt idx="4">
                  <c:v>67.126000000000005</c:v>
                </c:pt>
                <c:pt idx="5">
                  <c:v>74.230999999999995</c:v>
                </c:pt>
                <c:pt idx="6">
                  <c:v>81.486999999999995</c:v>
                </c:pt>
                <c:pt idx="7">
                  <c:v>534.26099999999997</c:v>
                </c:pt>
                <c:pt idx="8">
                  <c:v>765.55100000000004</c:v>
                </c:pt>
                <c:pt idx="9">
                  <c:v>910.76800000000003</c:v>
                </c:pt>
                <c:pt idx="10">
                  <c:v>841.90899999999999</c:v>
                </c:pt>
                <c:pt idx="11">
                  <c:v>790.12599999999998</c:v>
                </c:pt>
                <c:pt idx="12">
                  <c:v>567.35799999999995</c:v>
                </c:pt>
                <c:pt idx="13">
                  <c:v>504.28699999999998</c:v>
                </c:pt>
                <c:pt idx="14">
                  <c:v>399.09699999999998</c:v>
                </c:pt>
                <c:pt idx="15">
                  <c:v>277.63400000000001</c:v>
                </c:pt>
                <c:pt idx="16">
                  <c:v>364.98099999999999</c:v>
                </c:pt>
                <c:pt idx="17">
                  <c:v>308.68099999999998</c:v>
                </c:pt>
                <c:pt idx="18">
                  <c:v>403.839</c:v>
                </c:pt>
                <c:pt idx="19">
                  <c:v>458.06599999999997</c:v>
                </c:pt>
                <c:pt idx="20">
                  <c:v>514.97900000000004</c:v>
                </c:pt>
                <c:pt idx="21">
                  <c:v>551.71400000000006</c:v>
                </c:pt>
                <c:pt idx="22">
                  <c:v>583.92499999999995</c:v>
                </c:pt>
                <c:pt idx="23">
                  <c:v>656.73</c:v>
                </c:pt>
                <c:pt idx="24">
                  <c:v>826.072</c:v>
                </c:pt>
                <c:pt idx="25">
                  <c:v>1075.9380000000001</c:v>
                </c:pt>
                <c:pt idx="26">
                  <c:v>1415.117</c:v>
                </c:pt>
                <c:pt idx="27">
                  <c:v>1634.9490000000001</c:v>
                </c:pt>
                <c:pt idx="28">
                  <c:v>2011.2940000000001</c:v>
                </c:pt>
                <c:pt idx="29">
                  <c:v>2501.7310000000002</c:v>
                </c:pt>
                <c:pt idx="30">
                  <c:v>2910.5250000000001</c:v>
                </c:pt>
                <c:pt idx="31">
                  <c:v>3817.5899999999997</c:v>
                </c:pt>
                <c:pt idx="32">
                  <c:v>4240.4599999999991</c:v>
                </c:pt>
                <c:pt idx="33">
                  <c:v>4276.2299999999996</c:v>
                </c:pt>
                <c:pt idx="34">
                  <c:v>4667.25</c:v>
                </c:pt>
                <c:pt idx="35">
                  <c:v>4894.6099999999988</c:v>
                </c:pt>
                <c:pt idx="36">
                  <c:v>5187.6299999999992</c:v>
                </c:pt>
                <c:pt idx="37">
                  <c:v>5443.4099999999989</c:v>
                </c:pt>
                <c:pt idx="38">
                  <c:v>5187.8999999999996</c:v>
                </c:pt>
                <c:pt idx="39">
                  <c:v>5271.4</c:v>
                </c:pt>
                <c:pt idx="40">
                  <c:v>7043.2</c:v>
                </c:pt>
                <c:pt idx="41">
                  <c:v>6811.8</c:v>
                </c:pt>
                <c:pt idx="42">
                  <c:v>6669.4</c:v>
                </c:pt>
                <c:pt idx="43">
                  <c:v>6983.1</c:v>
                </c:pt>
                <c:pt idx="44">
                  <c:v>6933.6</c:v>
                </c:pt>
                <c:pt idx="45">
                  <c:v>8074.5</c:v>
                </c:pt>
                <c:pt idx="46">
                  <c:v>9306.4</c:v>
                </c:pt>
                <c:pt idx="47">
                  <c:v>9441</c:v>
                </c:pt>
                <c:pt idx="48">
                  <c:v>9389.6</c:v>
                </c:pt>
                <c:pt idx="49">
                  <c:v>9426.9</c:v>
                </c:pt>
                <c:pt idx="50">
                  <c:v>9147.9</c:v>
                </c:pt>
                <c:pt idx="51">
                  <c:v>9772.6</c:v>
                </c:pt>
                <c:pt idx="52">
                  <c:v>9542.1</c:v>
                </c:pt>
                <c:pt idx="53">
                  <c:v>9739.2999999999993</c:v>
                </c:pt>
                <c:pt idx="54">
                  <c:v>9692.2999999999993</c:v>
                </c:pt>
                <c:pt idx="55">
                  <c:v>9562.7999999999993</c:v>
                </c:pt>
                <c:pt idx="56">
                  <c:v>9269.4</c:v>
                </c:pt>
                <c:pt idx="57">
                  <c:v>8652.6</c:v>
                </c:pt>
                <c:pt idx="58">
                  <c:v>8685.2000000000007</c:v>
                </c:pt>
                <c:pt idx="59">
                  <c:v>8161.3</c:v>
                </c:pt>
                <c:pt idx="60">
                  <c:v>8979.2000000000007</c:v>
                </c:pt>
                <c:pt idx="61">
                  <c:v>8085.8</c:v>
                </c:pt>
                <c:pt idx="62">
                  <c:v>8158.2250050503235</c:v>
                </c:pt>
                <c:pt idx="63">
                  <c:v>8277.0944147694499</c:v>
                </c:pt>
                <c:pt idx="64">
                  <c:v>7280.4197495994158</c:v>
                </c:pt>
                <c:pt idx="65">
                  <c:v>7607.5646329449373</c:v>
                </c:pt>
                <c:pt idx="66">
                  <c:v>8255.1342335338559</c:v>
                </c:pt>
                <c:pt idx="67">
                  <c:v>8527.4827534189189</c:v>
                </c:pt>
                <c:pt idx="68">
                  <c:v>8182.7561269882699</c:v>
                </c:pt>
                <c:pt idx="69">
                  <c:v>8564.6294736291875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16-4616-928B-7C488D5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783360"/>
        <c:axId val="284784896"/>
      </c:lineChart>
      <c:catAx>
        <c:axId val="2847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284784896"/>
        <c:crosses val="autoZero"/>
        <c:auto val="1"/>
        <c:lblAlgn val="ctr"/>
        <c:lblOffset val="100"/>
        <c:tickLblSkip val="3"/>
        <c:noMultiLvlLbl val="0"/>
      </c:catAx>
      <c:valAx>
        <c:axId val="284784896"/>
        <c:scaling>
          <c:orientation val="minMax"/>
          <c:max val="1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1.3206583007969775E-2"/>
              <c:y val="0.3685591125926777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84783360"/>
        <c:crosses val="autoZero"/>
        <c:crossBetween val="midCat"/>
        <c:majorUnit val="1000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4664081168959"/>
          <c:y val="1.8369893544328858E-2"/>
          <c:w val="0.86294320175152239"/>
          <c:h val="0.74191021303060012"/>
        </c:manualLayout>
      </c:layout>
      <c:lineChart>
        <c:grouping val="standard"/>
        <c:varyColors val="0"/>
        <c:ser>
          <c:idx val="0"/>
          <c:order val="0"/>
          <c:tx>
            <c:strRef>
              <c:f>'12.1'!$H$6:$I$6</c:f>
              <c:strCache>
                <c:ptCount val="1"/>
                <c:pt idx="0">
                  <c:v>zemní plyn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'12.1'!$A$8:$A$77</c:f>
              <c:numCache>
                <c:formatCode>General</c:formatCode>
                <c:ptCount val="70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</c:numCache>
            </c:numRef>
          </c:cat>
          <c:val>
            <c:numRef>
              <c:f>'12.1'!$H$8:$H$77</c:f>
              <c:numCache>
                <c:formatCode>0.0</c:formatCode>
                <c:ptCount val="70"/>
                <c:pt idx="0">
                  <c:v>0.73</c:v>
                </c:pt>
                <c:pt idx="1">
                  <c:v>0.95</c:v>
                </c:pt>
                <c:pt idx="2">
                  <c:v>1.06</c:v>
                </c:pt>
                <c:pt idx="3">
                  <c:v>2.2000000000000002</c:v>
                </c:pt>
                <c:pt idx="4">
                  <c:v>3.61</c:v>
                </c:pt>
                <c:pt idx="5">
                  <c:v>4.92</c:v>
                </c:pt>
                <c:pt idx="6">
                  <c:v>6.03</c:v>
                </c:pt>
                <c:pt idx="7">
                  <c:v>7.05</c:v>
                </c:pt>
                <c:pt idx="8">
                  <c:v>8.3000000000000007</c:v>
                </c:pt>
                <c:pt idx="9">
                  <c:v>8.1</c:v>
                </c:pt>
                <c:pt idx="10">
                  <c:v>7.2</c:v>
                </c:pt>
                <c:pt idx="11">
                  <c:v>5.7</c:v>
                </c:pt>
                <c:pt idx="12">
                  <c:v>3.9</c:v>
                </c:pt>
                <c:pt idx="13">
                  <c:v>5.21</c:v>
                </c:pt>
                <c:pt idx="14">
                  <c:v>3.96</c:v>
                </c:pt>
                <c:pt idx="15">
                  <c:v>5.2</c:v>
                </c:pt>
                <c:pt idx="16">
                  <c:v>4.4000000000000004</c:v>
                </c:pt>
                <c:pt idx="17">
                  <c:v>5.76</c:v>
                </c:pt>
                <c:pt idx="18">
                  <c:v>6.5</c:v>
                </c:pt>
                <c:pt idx="19">
                  <c:v>7.35</c:v>
                </c:pt>
                <c:pt idx="20">
                  <c:v>6.9</c:v>
                </c:pt>
                <c:pt idx="21">
                  <c:v>8.34</c:v>
                </c:pt>
                <c:pt idx="22">
                  <c:v>9.3800000000000008</c:v>
                </c:pt>
                <c:pt idx="23">
                  <c:v>11.38</c:v>
                </c:pt>
                <c:pt idx="24">
                  <c:v>13.02</c:v>
                </c:pt>
                <c:pt idx="25">
                  <c:v>15.2</c:v>
                </c:pt>
                <c:pt idx="26">
                  <c:v>19.100000000000001</c:v>
                </c:pt>
                <c:pt idx="27">
                  <c:v>20.9</c:v>
                </c:pt>
                <c:pt idx="28">
                  <c:v>24.9</c:v>
                </c:pt>
                <c:pt idx="29">
                  <c:v>22.2</c:v>
                </c:pt>
                <c:pt idx="30">
                  <c:v>25.4</c:v>
                </c:pt>
                <c:pt idx="31">
                  <c:v>27.06</c:v>
                </c:pt>
                <c:pt idx="32">
                  <c:v>28.3</c:v>
                </c:pt>
                <c:pt idx="33">
                  <c:v>23.11</c:v>
                </c:pt>
                <c:pt idx="34">
                  <c:v>26.48</c:v>
                </c:pt>
                <c:pt idx="35">
                  <c:v>32.68</c:v>
                </c:pt>
                <c:pt idx="36">
                  <c:v>24.73995</c:v>
                </c:pt>
                <c:pt idx="37">
                  <c:v>29.704000000000001</c:v>
                </c:pt>
                <c:pt idx="38">
                  <c:v>24.391999999999999</c:v>
                </c:pt>
                <c:pt idx="39">
                  <c:v>30.285</c:v>
                </c:pt>
                <c:pt idx="40">
                  <c:v>30.073780000000003</c:v>
                </c:pt>
                <c:pt idx="41">
                  <c:v>31.4864</c:v>
                </c:pt>
                <c:pt idx="42">
                  <c:v>29.11</c:v>
                </c:pt>
                <c:pt idx="43">
                  <c:v>42.55</c:v>
                </c:pt>
                <c:pt idx="44">
                  <c:v>42.1</c:v>
                </c:pt>
                <c:pt idx="45">
                  <c:v>43.9</c:v>
                </c:pt>
                <c:pt idx="46">
                  <c:v>58.46</c:v>
                </c:pt>
                <c:pt idx="47">
                  <c:v>59.3</c:v>
                </c:pt>
                <c:pt idx="48">
                  <c:v>57.1</c:v>
                </c:pt>
                <c:pt idx="49">
                  <c:v>56.1</c:v>
                </c:pt>
                <c:pt idx="50">
                  <c:v>59</c:v>
                </c:pt>
                <c:pt idx="51">
                  <c:v>62.4</c:v>
                </c:pt>
                <c:pt idx="52">
                  <c:v>62.3</c:v>
                </c:pt>
                <c:pt idx="53">
                  <c:v>63.4</c:v>
                </c:pt>
                <c:pt idx="54">
                  <c:v>61.7</c:v>
                </c:pt>
                <c:pt idx="55">
                  <c:v>56.9</c:v>
                </c:pt>
                <c:pt idx="56">
                  <c:v>67.599999999999994</c:v>
                </c:pt>
                <c:pt idx="57">
                  <c:v>49.9</c:v>
                </c:pt>
                <c:pt idx="58">
                  <c:v>50.8</c:v>
                </c:pt>
                <c:pt idx="59">
                  <c:v>57.2</c:v>
                </c:pt>
                <c:pt idx="60">
                  <c:v>57.3</c:v>
                </c:pt>
                <c:pt idx="61">
                  <c:v>52.8</c:v>
                </c:pt>
                <c:pt idx="62">
                  <c:v>61.6</c:v>
                </c:pt>
                <c:pt idx="63">
                  <c:v>47.333075975303558</c:v>
                </c:pt>
                <c:pt idx="64">
                  <c:v>44.959295144984566</c:v>
                </c:pt>
                <c:pt idx="65">
                  <c:v>42.621557004484409</c:v>
                </c:pt>
                <c:pt idx="66">
                  <c:v>49.288893022251862</c:v>
                </c:pt>
                <c:pt idx="67">
                  <c:v>54.886108595098101</c:v>
                </c:pt>
                <c:pt idx="68">
                  <c:v>55.898593761343584</c:v>
                </c:pt>
                <c:pt idx="69">
                  <c:v>50.803541216034226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44-45E8-AFA2-F98A41E3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09856"/>
        <c:axId val="284823936"/>
      </c:lineChart>
      <c:catAx>
        <c:axId val="2848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284823936"/>
        <c:crosses val="autoZero"/>
        <c:auto val="1"/>
        <c:lblAlgn val="ctr"/>
        <c:lblOffset val="100"/>
        <c:tickLblSkip val="3"/>
        <c:noMultiLvlLbl val="0"/>
      </c:catAx>
      <c:valAx>
        <c:axId val="284823936"/>
        <c:scaling>
          <c:orientation val="minMax"/>
          <c:max val="7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1.3206583007969775E-2"/>
              <c:y val="0.3685591125926777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84809856"/>
        <c:crosses val="autoZero"/>
        <c:crossBetween val="midCat"/>
        <c:majorUnit val="10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4664081168959"/>
          <c:y val="1.8369893544328858E-2"/>
          <c:w val="0.86294320175152239"/>
          <c:h val="0.74902189960629917"/>
        </c:manualLayout>
      </c:layout>
      <c:lineChart>
        <c:grouping val="standard"/>
        <c:varyColors val="0"/>
        <c:ser>
          <c:idx val="1"/>
          <c:order val="0"/>
          <c:tx>
            <c:strRef>
              <c:f>'12.1'!$G$7</c:f>
              <c:strCache>
                <c:ptCount val="1"/>
                <c:pt idx="0">
                  <c:v>Počet zákazníků</c:v>
                </c:pt>
              </c:strCache>
            </c:strRef>
          </c:tx>
          <c:marker>
            <c:symbol val="none"/>
          </c:marker>
          <c:cat>
            <c:numRef>
              <c:f>'12.1'!$A$8:$A$77</c:f>
              <c:numCache>
                <c:formatCode>General</c:formatCode>
                <c:ptCount val="70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</c:numCache>
            </c:numRef>
          </c:cat>
          <c:val>
            <c:numRef>
              <c:f>'12.1'!$G$8:$G$77</c:f>
              <c:numCache>
                <c:formatCode>#,##0</c:formatCode>
                <c:ptCount val="70"/>
                <c:pt idx="0">
                  <c:v>399</c:v>
                </c:pt>
                <c:pt idx="1">
                  <c:v>720</c:v>
                </c:pt>
                <c:pt idx="2">
                  <c:v>2795</c:v>
                </c:pt>
                <c:pt idx="3">
                  <c:v>3426</c:v>
                </c:pt>
                <c:pt idx="4">
                  <c:v>3745</c:v>
                </c:pt>
                <c:pt idx="5">
                  <c:v>3805</c:v>
                </c:pt>
                <c:pt idx="6">
                  <c:v>5256</c:v>
                </c:pt>
                <c:pt idx="7">
                  <c:v>5987</c:v>
                </c:pt>
                <c:pt idx="8">
                  <c:v>7105</c:v>
                </c:pt>
                <c:pt idx="9">
                  <c:v>10287</c:v>
                </c:pt>
                <c:pt idx="10">
                  <c:v>14892</c:v>
                </c:pt>
                <c:pt idx="11">
                  <c:v>19021</c:v>
                </c:pt>
                <c:pt idx="12">
                  <c:v>22853</c:v>
                </c:pt>
                <c:pt idx="13">
                  <c:v>26283</c:v>
                </c:pt>
                <c:pt idx="14">
                  <c:v>28424</c:v>
                </c:pt>
                <c:pt idx="15">
                  <c:v>31901</c:v>
                </c:pt>
                <c:pt idx="16">
                  <c:v>36123</c:v>
                </c:pt>
                <c:pt idx="17">
                  <c:v>39717</c:v>
                </c:pt>
                <c:pt idx="18">
                  <c:v>43308</c:v>
                </c:pt>
                <c:pt idx="19">
                  <c:v>48351</c:v>
                </c:pt>
                <c:pt idx="20">
                  <c:v>60818</c:v>
                </c:pt>
                <c:pt idx="21">
                  <c:v>74529</c:v>
                </c:pt>
                <c:pt idx="22">
                  <c:v>96718</c:v>
                </c:pt>
                <c:pt idx="23">
                  <c:v>127621</c:v>
                </c:pt>
                <c:pt idx="24">
                  <c:v>169462</c:v>
                </c:pt>
                <c:pt idx="25">
                  <c:v>221695</c:v>
                </c:pt>
                <c:pt idx="26">
                  <c:v>267219</c:v>
                </c:pt>
                <c:pt idx="27">
                  <c:v>327903</c:v>
                </c:pt>
                <c:pt idx="28">
                  <c:v>398080</c:v>
                </c:pt>
                <c:pt idx="29">
                  <c:v>472402</c:v>
                </c:pt>
                <c:pt idx="30">
                  <c:v>560875</c:v>
                </c:pt>
                <c:pt idx="31">
                  <c:v>758964</c:v>
                </c:pt>
                <c:pt idx="32">
                  <c:v>829673</c:v>
                </c:pt>
                <c:pt idx="33">
                  <c:v>857475</c:v>
                </c:pt>
                <c:pt idx="34">
                  <c:v>975391</c:v>
                </c:pt>
                <c:pt idx="35">
                  <c:v>1052604</c:v>
                </c:pt>
                <c:pt idx="36">
                  <c:v>1249146</c:v>
                </c:pt>
                <c:pt idx="37">
                  <c:v>1259133</c:v>
                </c:pt>
                <c:pt idx="38">
                  <c:v>1330907</c:v>
                </c:pt>
                <c:pt idx="39">
                  <c:v>1349258</c:v>
                </c:pt>
                <c:pt idx="40">
                  <c:v>1661824</c:v>
                </c:pt>
                <c:pt idx="41">
                  <c:v>1761240</c:v>
                </c:pt>
                <c:pt idx="42">
                  <c:v>1820752</c:v>
                </c:pt>
                <c:pt idx="43">
                  <c:v>1848471</c:v>
                </c:pt>
                <c:pt idx="44">
                  <c:v>1918896</c:v>
                </c:pt>
                <c:pt idx="45">
                  <c:v>2103695</c:v>
                </c:pt>
                <c:pt idx="46">
                  <c:v>2276683</c:v>
                </c:pt>
                <c:pt idx="47">
                  <c:v>2376002</c:v>
                </c:pt>
                <c:pt idx="48">
                  <c:v>2469587</c:v>
                </c:pt>
                <c:pt idx="49">
                  <c:v>2531808</c:v>
                </c:pt>
                <c:pt idx="50">
                  <c:v>2601210</c:v>
                </c:pt>
                <c:pt idx="51">
                  <c:v>2654204</c:v>
                </c:pt>
                <c:pt idx="52">
                  <c:v>2692523</c:v>
                </c:pt>
                <c:pt idx="53">
                  <c:v>2737730</c:v>
                </c:pt>
                <c:pt idx="54">
                  <c:v>2771690</c:v>
                </c:pt>
                <c:pt idx="55">
                  <c:v>2805705</c:v>
                </c:pt>
                <c:pt idx="56">
                  <c:v>2823102</c:v>
                </c:pt>
                <c:pt idx="57">
                  <c:v>2845429</c:v>
                </c:pt>
                <c:pt idx="58">
                  <c:v>2864576</c:v>
                </c:pt>
                <c:pt idx="59">
                  <c:v>2871547</c:v>
                </c:pt>
                <c:pt idx="60">
                  <c:v>2870634</c:v>
                </c:pt>
                <c:pt idx="61">
                  <c:v>2869023</c:v>
                </c:pt>
                <c:pt idx="62">
                  <c:v>2868083.1</c:v>
                </c:pt>
                <c:pt idx="63">
                  <c:v>2860344.9</c:v>
                </c:pt>
                <c:pt idx="64">
                  <c:v>2849162</c:v>
                </c:pt>
                <c:pt idx="65">
                  <c:v>2844334</c:v>
                </c:pt>
                <c:pt idx="66">
                  <c:v>2840473</c:v>
                </c:pt>
                <c:pt idx="67">
                  <c:v>2844257</c:v>
                </c:pt>
                <c:pt idx="68">
                  <c:v>2840619</c:v>
                </c:pt>
                <c:pt idx="69">
                  <c:v>2834509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E5-45FA-87F8-0602B1E34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40704"/>
        <c:axId val="284842240"/>
      </c:lineChart>
      <c:catAx>
        <c:axId val="2848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284842240"/>
        <c:crosses val="autoZero"/>
        <c:auto val="1"/>
        <c:lblAlgn val="ctr"/>
        <c:lblOffset val="100"/>
        <c:tickLblSkip val="3"/>
        <c:noMultiLvlLbl val="0"/>
      </c:catAx>
      <c:valAx>
        <c:axId val="284842240"/>
        <c:scaling>
          <c:orientation val="minMax"/>
          <c:max val="3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84840704"/>
        <c:crosses val="autoZero"/>
        <c:crossBetween val="midCat"/>
        <c:majorUnit val="500000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483836419250632E-2"/>
          <c:y val="1.8369893544328858E-2"/>
          <c:w val="0.86805777134223838"/>
          <c:h val="0.72887746469707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'12.2'!$F$4:$G$4</c:f>
              <c:strCache>
                <c:ptCount val="1"/>
                <c:pt idx="0">
                  <c:v>VO+SO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('12.2'!$A$6:$A$45,'12.2'!$A$50:$A$79)</c:f>
              <c:numCache>
                <c:formatCode>General</c:formatCode>
                <c:ptCount val="70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</c:numCache>
            </c:numRef>
          </c:cat>
          <c:val>
            <c:numRef>
              <c:f>('12.2'!$F$6:$F$45,'12.2'!$F$50:$F$79)</c:f>
              <c:numCache>
                <c:formatCode>#,##0.0</c:formatCode>
                <c:ptCount val="70"/>
                <c:pt idx="0">
                  <c:v>19.821000000000002</c:v>
                </c:pt>
                <c:pt idx="1">
                  <c:v>20.644000000000002</c:v>
                </c:pt>
                <c:pt idx="2">
                  <c:v>35.366</c:v>
                </c:pt>
                <c:pt idx="3">
                  <c:v>50.468000000000004</c:v>
                </c:pt>
                <c:pt idx="4">
                  <c:v>65.811000000000007</c:v>
                </c:pt>
                <c:pt idx="5">
                  <c:v>72.929000000000002</c:v>
                </c:pt>
                <c:pt idx="6">
                  <c:v>79.253999999999991</c:v>
                </c:pt>
                <c:pt idx="7">
                  <c:v>531.96900000000005</c:v>
                </c:pt>
                <c:pt idx="8">
                  <c:v>762.55400000000009</c:v>
                </c:pt>
                <c:pt idx="9">
                  <c:v>906.34199999999998</c:v>
                </c:pt>
                <c:pt idx="10">
                  <c:v>835.06200000000001</c:v>
                </c:pt>
                <c:pt idx="11">
                  <c:v>779.221</c:v>
                </c:pt>
                <c:pt idx="12">
                  <c:v>552.63</c:v>
                </c:pt>
                <c:pt idx="13">
                  <c:v>486.536</c:v>
                </c:pt>
                <c:pt idx="14">
                  <c:v>379.80999999999995</c:v>
                </c:pt>
                <c:pt idx="15">
                  <c:v>258.74</c:v>
                </c:pt>
                <c:pt idx="16">
                  <c:v>345.25599999999997</c:v>
                </c:pt>
                <c:pt idx="17">
                  <c:v>284.78199999999998</c:v>
                </c:pt>
                <c:pt idx="18">
                  <c:v>375.88200000000001</c:v>
                </c:pt>
                <c:pt idx="19">
                  <c:v>420.31200000000001</c:v>
                </c:pt>
                <c:pt idx="20">
                  <c:v>467.38400000000007</c:v>
                </c:pt>
                <c:pt idx="21">
                  <c:v>488.52000000000004</c:v>
                </c:pt>
                <c:pt idx="22">
                  <c:v>500.15199999999993</c:v>
                </c:pt>
                <c:pt idx="23">
                  <c:v>539.37700000000007</c:v>
                </c:pt>
                <c:pt idx="24">
                  <c:v>679.23300000000006</c:v>
                </c:pt>
                <c:pt idx="25">
                  <c:v>886.673</c:v>
                </c:pt>
                <c:pt idx="26">
                  <c:v>1157.614</c:v>
                </c:pt>
                <c:pt idx="27">
                  <c:v>1351.2539999999999</c:v>
                </c:pt>
                <c:pt idx="28">
                  <c:v>1638.3400000000001</c:v>
                </c:pt>
                <c:pt idx="29">
                  <c:v>2070.9499999999998</c:v>
                </c:pt>
                <c:pt idx="30">
                  <c:v>2405.2620000000002</c:v>
                </c:pt>
                <c:pt idx="31">
                  <c:v>3160.9645199999995</c:v>
                </c:pt>
                <c:pt idx="32">
                  <c:v>3502.6199599999991</c:v>
                </c:pt>
                <c:pt idx="33">
                  <c:v>3489.4036799999994</c:v>
                </c:pt>
                <c:pt idx="34">
                  <c:v>3724.4655000000002</c:v>
                </c:pt>
                <c:pt idx="35">
                  <c:v>3817.795799999999</c:v>
                </c:pt>
                <c:pt idx="36">
                  <c:v>4041.1637699999997</c:v>
                </c:pt>
                <c:pt idx="37">
                  <c:v>4147.8784199999991</c:v>
                </c:pt>
                <c:pt idx="38">
                  <c:v>3937.6160999999997</c:v>
                </c:pt>
                <c:pt idx="39">
                  <c:v>4011.5353999999998</c:v>
                </c:pt>
                <c:pt idx="40">
                  <c:v>5435.5</c:v>
                </c:pt>
                <c:pt idx="41">
                  <c:v>4910</c:v>
                </c:pt>
                <c:pt idx="42">
                  <c:v>4748.0999999999995</c:v>
                </c:pt>
                <c:pt idx="43">
                  <c:v>4887.4000000000005</c:v>
                </c:pt>
                <c:pt idx="44">
                  <c:v>4741.7</c:v>
                </c:pt>
                <c:pt idx="45">
                  <c:v>5261.1</c:v>
                </c:pt>
                <c:pt idx="46">
                  <c:v>5806</c:v>
                </c:pt>
                <c:pt idx="47">
                  <c:v>5878</c:v>
                </c:pt>
                <c:pt idx="48">
                  <c:v>5762</c:v>
                </c:pt>
                <c:pt idx="49">
                  <c:v>5749.4</c:v>
                </c:pt>
                <c:pt idx="50">
                  <c:v>5544.5</c:v>
                </c:pt>
                <c:pt idx="51">
                  <c:v>5727.9</c:v>
                </c:pt>
                <c:pt idx="52">
                  <c:v>5483.6</c:v>
                </c:pt>
                <c:pt idx="53">
                  <c:v>5432.5</c:v>
                </c:pt>
                <c:pt idx="54">
                  <c:v>5455.4</c:v>
                </c:pt>
                <c:pt idx="55">
                  <c:v>5287</c:v>
                </c:pt>
                <c:pt idx="56">
                  <c:v>5112.3</c:v>
                </c:pt>
                <c:pt idx="57">
                  <c:v>4867.8</c:v>
                </c:pt>
                <c:pt idx="58">
                  <c:v>4838.8372391187986</c:v>
                </c:pt>
                <c:pt idx="59">
                  <c:v>4243.2247167565656</c:v>
                </c:pt>
                <c:pt idx="60">
                  <c:v>4531.0413317797984</c:v>
                </c:pt>
                <c:pt idx="61">
                  <c:v>4327.4016043905467</c:v>
                </c:pt>
                <c:pt idx="62">
                  <c:v>4344.1745824367927</c:v>
                </c:pt>
                <c:pt idx="63">
                  <c:v>4446.4675166765255</c:v>
                </c:pt>
                <c:pt idx="64">
                  <c:v>4123.3538580979739</c:v>
                </c:pt>
                <c:pt idx="65">
                  <c:v>4263.3088368605377</c:v>
                </c:pt>
                <c:pt idx="66">
                  <c:v>4637.870263244994</c:v>
                </c:pt>
                <c:pt idx="67">
                  <c:v>4753.5570000000007</c:v>
                </c:pt>
                <c:pt idx="68">
                  <c:v>4657.2369184265208</c:v>
                </c:pt>
                <c:pt idx="69">
                  <c:v>5038.6963637417375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50-4F36-BC11-65A39A45546E}"/>
            </c:ext>
          </c:extLst>
        </c:ser>
        <c:ser>
          <c:idx val="1"/>
          <c:order val="1"/>
          <c:tx>
            <c:strRef>
              <c:f>'12.2'!$L$4:$M$4</c:f>
              <c:strCache>
                <c:ptCount val="1"/>
                <c:pt idx="0">
                  <c:v>MO+DOM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('12.2'!$A$6:$A$45,'12.2'!$A$50:$A$79)</c:f>
              <c:numCache>
                <c:formatCode>General</c:formatCode>
                <c:ptCount val="70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</c:numCache>
            </c:numRef>
          </c:cat>
          <c:val>
            <c:numRef>
              <c:f>('12.2'!$L$6:$L$45,'12.2'!$L$50:$L$79)</c:f>
              <c:numCache>
                <c:formatCode>#,##0.0</c:formatCode>
                <c:ptCount val="70"/>
                <c:pt idx="0">
                  <c:v>0</c:v>
                </c:pt>
                <c:pt idx="1">
                  <c:v>0.28399999999999997</c:v>
                </c:pt>
                <c:pt idx="2">
                  <c:v>0.79600000000000004</c:v>
                </c:pt>
                <c:pt idx="3">
                  <c:v>1.008</c:v>
                </c:pt>
                <c:pt idx="4">
                  <c:v>1.3149999999999999</c:v>
                </c:pt>
                <c:pt idx="5">
                  <c:v>1.302</c:v>
                </c:pt>
                <c:pt idx="6">
                  <c:v>2.2329999999999997</c:v>
                </c:pt>
                <c:pt idx="7">
                  <c:v>2.2919999999999998</c:v>
                </c:pt>
                <c:pt idx="8">
                  <c:v>2.9969999999999999</c:v>
                </c:pt>
                <c:pt idx="9">
                  <c:v>4.4260000000000002</c:v>
                </c:pt>
                <c:pt idx="10">
                  <c:v>6.8469999999999995</c:v>
                </c:pt>
                <c:pt idx="11">
                  <c:v>10.905000000000001</c:v>
                </c:pt>
                <c:pt idx="12">
                  <c:v>14.728</c:v>
                </c:pt>
                <c:pt idx="13">
                  <c:v>17.751000000000001</c:v>
                </c:pt>
                <c:pt idx="14">
                  <c:v>19.286999999999999</c:v>
                </c:pt>
                <c:pt idx="15">
                  <c:v>18.893999999999998</c:v>
                </c:pt>
                <c:pt idx="16">
                  <c:v>19.724999999999998</c:v>
                </c:pt>
                <c:pt idx="17">
                  <c:v>23.899000000000001</c:v>
                </c:pt>
                <c:pt idx="18">
                  <c:v>27.957000000000001</c:v>
                </c:pt>
                <c:pt idx="19">
                  <c:v>37.753999999999998</c:v>
                </c:pt>
                <c:pt idx="20">
                  <c:v>47.594999999999999</c:v>
                </c:pt>
                <c:pt idx="21">
                  <c:v>63.193999999999996</c:v>
                </c:pt>
                <c:pt idx="22">
                  <c:v>83.772999999999996</c:v>
                </c:pt>
                <c:pt idx="23">
                  <c:v>117.35300000000001</c:v>
                </c:pt>
                <c:pt idx="24">
                  <c:v>146.839</c:v>
                </c:pt>
                <c:pt idx="25">
                  <c:v>189.26500000000001</c:v>
                </c:pt>
                <c:pt idx="26">
                  <c:v>257.50299999999999</c:v>
                </c:pt>
                <c:pt idx="27">
                  <c:v>283.69499999999999</c:v>
                </c:pt>
                <c:pt idx="28">
                  <c:v>372.95400000000001</c:v>
                </c:pt>
                <c:pt idx="29">
                  <c:v>430.78100000000001</c:v>
                </c:pt>
                <c:pt idx="30">
                  <c:v>505.26299999999998</c:v>
                </c:pt>
                <c:pt idx="31">
                  <c:v>637.53753000000017</c:v>
                </c:pt>
                <c:pt idx="32">
                  <c:v>708.15682000000004</c:v>
                </c:pt>
                <c:pt idx="33">
                  <c:v>761.16894000000013</c:v>
                </c:pt>
                <c:pt idx="34">
                  <c:v>891.44474999999977</c:v>
                </c:pt>
                <c:pt idx="35">
                  <c:v>1027.8680999999999</c:v>
                </c:pt>
                <c:pt idx="36">
                  <c:v>1099.7775599999995</c:v>
                </c:pt>
                <c:pt idx="37">
                  <c:v>1251.9842999999998</c:v>
                </c:pt>
                <c:pt idx="38">
                  <c:v>1198.4049</c:v>
                </c:pt>
                <c:pt idx="39">
                  <c:v>1217.6933999999999</c:v>
                </c:pt>
                <c:pt idx="40">
                  <c:v>1586.2</c:v>
                </c:pt>
                <c:pt idx="41">
                  <c:v>1821.9</c:v>
                </c:pt>
                <c:pt idx="42">
                  <c:v>1808.1</c:v>
                </c:pt>
                <c:pt idx="43">
                  <c:v>2002.5</c:v>
                </c:pt>
                <c:pt idx="44">
                  <c:v>2076.1999999999998</c:v>
                </c:pt>
                <c:pt idx="45">
                  <c:v>2666.2</c:v>
                </c:pt>
                <c:pt idx="46">
                  <c:v>3350.8</c:v>
                </c:pt>
                <c:pt idx="47">
                  <c:v>3359.1</c:v>
                </c:pt>
                <c:pt idx="48">
                  <c:v>3490.8</c:v>
                </c:pt>
                <c:pt idx="49">
                  <c:v>3612.5</c:v>
                </c:pt>
                <c:pt idx="50">
                  <c:v>3526.2</c:v>
                </c:pt>
                <c:pt idx="51">
                  <c:v>4042.5</c:v>
                </c:pt>
                <c:pt idx="52">
                  <c:v>3951.4</c:v>
                </c:pt>
                <c:pt idx="53">
                  <c:v>4165.3999999999996</c:v>
                </c:pt>
                <c:pt idx="54">
                  <c:v>4102</c:v>
                </c:pt>
                <c:pt idx="55">
                  <c:v>4089.3</c:v>
                </c:pt>
                <c:pt idx="56">
                  <c:v>3985.1</c:v>
                </c:pt>
                <c:pt idx="57">
                  <c:v>3614.1</c:v>
                </c:pt>
                <c:pt idx="58">
                  <c:v>3666.3532233074229</c:v>
                </c:pt>
                <c:pt idx="59">
                  <c:v>3700.6866921180181</c:v>
                </c:pt>
                <c:pt idx="60">
                  <c:v>4270.9782124641279</c:v>
                </c:pt>
                <c:pt idx="61">
                  <c:v>3603.7620869927123</c:v>
                </c:pt>
                <c:pt idx="62">
                  <c:v>3665.6446064333522</c:v>
                </c:pt>
                <c:pt idx="63">
                  <c:v>3677.9811502191787</c:v>
                </c:pt>
                <c:pt idx="64">
                  <c:v>2979.7533569385932</c:v>
                </c:pt>
                <c:pt idx="65">
                  <c:v>3228.2989758991798</c:v>
                </c:pt>
                <c:pt idx="66">
                  <c:v>3521.1426151840242</c:v>
                </c:pt>
                <c:pt idx="67">
                  <c:v>3666.0260340930563</c:v>
                </c:pt>
                <c:pt idx="68">
                  <c:v>3393.5568736284004</c:v>
                </c:pt>
                <c:pt idx="69">
                  <c:v>3374.7097009646914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50-4F36-BC11-65A39A455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8479232"/>
        <c:axId val="278480768"/>
      </c:barChart>
      <c:catAx>
        <c:axId val="2784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278480768"/>
        <c:crosses val="autoZero"/>
        <c:auto val="1"/>
        <c:lblAlgn val="ctr"/>
        <c:lblOffset val="100"/>
        <c:tickLblSkip val="3"/>
        <c:noMultiLvlLbl val="0"/>
      </c:catAx>
      <c:valAx>
        <c:axId val="278480768"/>
        <c:scaling>
          <c:orientation val="minMax"/>
          <c:max val="1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1.3206583007969775E-2"/>
              <c:y val="0.3685591125926777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78479232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.31678344885888177"/>
          <c:y val="0.90392041201035433"/>
          <c:w val="0.43462316394346251"/>
          <c:h val="6.85881790549377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483836419250632E-2"/>
          <c:y val="1.8369893544328858E-2"/>
          <c:w val="0.86805777134223838"/>
          <c:h val="0.72887746469707815"/>
        </c:manualLayout>
      </c:layout>
      <c:lineChart>
        <c:grouping val="standard"/>
        <c:varyColors val="0"/>
        <c:ser>
          <c:idx val="0"/>
          <c:order val="0"/>
          <c:tx>
            <c:strRef>
              <c:f>'12.2'!$F$4:$G$4</c:f>
              <c:strCache>
                <c:ptCount val="1"/>
                <c:pt idx="0">
                  <c:v>VO+SO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('12.2'!$A$6:$A$45,'12.2'!$A$50:$A$79)</c:f>
              <c:numCache>
                <c:formatCode>General</c:formatCode>
                <c:ptCount val="70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</c:numCache>
            </c:numRef>
          </c:cat>
          <c:val>
            <c:numRef>
              <c:f>('12.2'!$F$6:$F$45,'12.2'!$F$50:$F$79)</c:f>
              <c:numCache>
                <c:formatCode>#,##0.0</c:formatCode>
                <c:ptCount val="70"/>
                <c:pt idx="0">
                  <c:v>19.821000000000002</c:v>
                </c:pt>
                <c:pt idx="1">
                  <c:v>20.644000000000002</c:v>
                </c:pt>
                <c:pt idx="2">
                  <c:v>35.366</c:v>
                </c:pt>
                <c:pt idx="3">
                  <c:v>50.468000000000004</c:v>
                </c:pt>
                <c:pt idx="4">
                  <c:v>65.811000000000007</c:v>
                </c:pt>
                <c:pt idx="5">
                  <c:v>72.929000000000002</c:v>
                </c:pt>
                <c:pt idx="6">
                  <c:v>79.253999999999991</c:v>
                </c:pt>
                <c:pt idx="7">
                  <c:v>531.96900000000005</c:v>
                </c:pt>
                <c:pt idx="8">
                  <c:v>762.55400000000009</c:v>
                </c:pt>
                <c:pt idx="9">
                  <c:v>906.34199999999998</c:v>
                </c:pt>
                <c:pt idx="10">
                  <c:v>835.06200000000001</c:v>
                </c:pt>
                <c:pt idx="11">
                  <c:v>779.221</c:v>
                </c:pt>
                <c:pt idx="12">
                  <c:v>552.63</c:v>
                </c:pt>
                <c:pt idx="13">
                  <c:v>486.536</c:v>
                </c:pt>
                <c:pt idx="14">
                  <c:v>379.80999999999995</c:v>
                </c:pt>
                <c:pt idx="15">
                  <c:v>258.74</c:v>
                </c:pt>
                <c:pt idx="16">
                  <c:v>345.25599999999997</c:v>
                </c:pt>
                <c:pt idx="17">
                  <c:v>284.78199999999998</c:v>
                </c:pt>
                <c:pt idx="18">
                  <c:v>375.88200000000001</c:v>
                </c:pt>
                <c:pt idx="19">
                  <c:v>420.31200000000001</c:v>
                </c:pt>
                <c:pt idx="20">
                  <c:v>467.38400000000007</c:v>
                </c:pt>
                <c:pt idx="21">
                  <c:v>488.52000000000004</c:v>
                </c:pt>
                <c:pt idx="22">
                  <c:v>500.15199999999993</c:v>
                </c:pt>
                <c:pt idx="23">
                  <c:v>539.37700000000007</c:v>
                </c:pt>
                <c:pt idx="24">
                  <c:v>679.23300000000006</c:v>
                </c:pt>
                <c:pt idx="25">
                  <c:v>886.673</c:v>
                </c:pt>
                <c:pt idx="26">
                  <c:v>1157.614</c:v>
                </c:pt>
                <c:pt idx="27">
                  <c:v>1351.2539999999999</c:v>
                </c:pt>
                <c:pt idx="28">
                  <c:v>1638.3400000000001</c:v>
                </c:pt>
                <c:pt idx="29">
                  <c:v>2070.9499999999998</c:v>
                </c:pt>
                <c:pt idx="30">
                  <c:v>2405.2620000000002</c:v>
                </c:pt>
                <c:pt idx="31">
                  <c:v>3160.9645199999995</c:v>
                </c:pt>
                <c:pt idx="32">
                  <c:v>3502.6199599999991</c:v>
                </c:pt>
                <c:pt idx="33">
                  <c:v>3489.4036799999994</c:v>
                </c:pt>
                <c:pt idx="34">
                  <c:v>3724.4655000000002</c:v>
                </c:pt>
                <c:pt idx="35">
                  <c:v>3817.795799999999</c:v>
                </c:pt>
                <c:pt idx="36">
                  <c:v>4041.1637699999997</c:v>
                </c:pt>
                <c:pt idx="37">
                  <c:v>4147.8784199999991</c:v>
                </c:pt>
                <c:pt idx="38">
                  <c:v>3937.6160999999997</c:v>
                </c:pt>
                <c:pt idx="39">
                  <c:v>4011.5353999999998</c:v>
                </c:pt>
                <c:pt idx="40">
                  <c:v>5435.5</c:v>
                </c:pt>
                <c:pt idx="41">
                  <c:v>4910</c:v>
                </c:pt>
                <c:pt idx="42">
                  <c:v>4748.0999999999995</c:v>
                </c:pt>
                <c:pt idx="43">
                  <c:v>4887.4000000000005</c:v>
                </c:pt>
                <c:pt idx="44">
                  <c:v>4741.7</c:v>
                </c:pt>
                <c:pt idx="45">
                  <c:v>5261.1</c:v>
                </c:pt>
                <c:pt idx="46">
                  <c:v>5806</c:v>
                </c:pt>
                <c:pt idx="47">
                  <c:v>5878</c:v>
                </c:pt>
                <c:pt idx="48">
                  <c:v>5762</c:v>
                </c:pt>
                <c:pt idx="49">
                  <c:v>5749.4</c:v>
                </c:pt>
                <c:pt idx="50">
                  <c:v>5544.5</c:v>
                </c:pt>
                <c:pt idx="51">
                  <c:v>5727.9</c:v>
                </c:pt>
                <c:pt idx="52">
                  <c:v>5483.6</c:v>
                </c:pt>
                <c:pt idx="53">
                  <c:v>5432.5</c:v>
                </c:pt>
                <c:pt idx="54">
                  <c:v>5455.4</c:v>
                </c:pt>
                <c:pt idx="55">
                  <c:v>5287</c:v>
                </c:pt>
                <c:pt idx="56">
                  <c:v>5112.3</c:v>
                </c:pt>
                <c:pt idx="57">
                  <c:v>4867.8</c:v>
                </c:pt>
                <c:pt idx="58">
                  <c:v>4838.8372391187986</c:v>
                </c:pt>
                <c:pt idx="59">
                  <c:v>4243.2247167565656</c:v>
                </c:pt>
                <c:pt idx="60">
                  <c:v>4531.0413317797984</c:v>
                </c:pt>
                <c:pt idx="61">
                  <c:v>4327.4016043905467</c:v>
                </c:pt>
                <c:pt idx="62">
                  <c:v>4344.1745824367927</c:v>
                </c:pt>
                <c:pt idx="63">
                  <c:v>4446.4675166765255</c:v>
                </c:pt>
                <c:pt idx="64">
                  <c:v>4123.3538580979739</c:v>
                </c:pt>
                <c:pt idx="65">
                  <c:v>4263.3088368605377</c:v>
                </c:pt>
                <c:pt idx="66">
                  <c:v>4637.870263244994</c:v>
                </c:pt>
                <c:pt idx="67">
                  <c:v>4753.5570000000007</c:v>
                </c:pt>
                <c:pt idx="68">
                  <c:v>4657.2369184265208</c:v>
                </c:pt>
                <c:pt idx="69">
                  <c:v>5038.6963637417375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50-4F36-BC11-65A39A45546E}"/>
            </c:ext>
          </c:extLst>
        </c:ser>
        <c:ser>
          <c:idx val="1"/>
          <c:order val="1"/>
          <c:tx>
            <c:strRef>
              <c:f>'12.2'!$L$4:$M$4</c:f>
              <c:strCache>
                <c:ptCount val="1"/>
                <c:pt idx="0">
                  <c:v>MO+DOM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('12.2'!$A$6:$A$45,'12.2'!$A$50:$A$79)</c:f>
              <c:numCache>
                <c:formatCode>General</c:formatCode>
                <c:ptCount val="70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</c:numCache>
            </c:numRef>
          </c:cat>
          <c:val>
            <c:numRef>
              <c:f>('12.2'!$L$6:$L$45,'12.2'!$L$50:$L$79)</c:f>
              <c:numCache>
                <c:formatCode>#,##0.0</c:formatCode>
                <c:ptCount val="70"/>
                <c:pt idx="0">
                  <c:v>0</c:v>
                </c:pt>
                <c:pt idx="1">
                  <c:v>0.28399999999999997</c:v>
                </c:pt>
                <c:pt idx="2">
                  <c:v>0.79600000000000004</c:v>
                </c:pt>
                <c:pt idx="3">
                  <c:v>1.008</c:v>
                </c:pt>
                <c:pt idx="4">
                  <c:v>1.3149999999999999</c:v>
                </c:pt>
                <c:pt idx="5">
                  <c:v>1.302</c:v>
                </c:pt>
                <c:pt idx="6">
                  <c:v>2.2329999999999997</c:v>
                </c:pt>
                <c:pt idx="7">
                  <c:v>2.2919999999999998</c:v>
                </c:pt>
                <c:pt idx="8">
                  <c:v>2.9969999999999999</c:v>
                </c:pt>
                <c:pt idx="9">
                  <c:v>4.4260000000000002</c:v>
                </c:pt>
                <c:pt idx="10">
                  <c:v>6.8469999999999995</c:v>
                </c:pt>
                <c:pt idx="11">
                  <c:v>10.905000000000001</c:v>
                </c:pt>
                <c:pt idx="12">
                  <c:v>14.728</c:v>
                </c:pt>
                <c:pt idx="13">
                  <c:v>17.751000000000001</c:v>
                </c:pt>
                <c:pt idx="14">
                  <c:v>19.286999999999999</c:v>
                </c:pt>
                <c:pt idx="15">
                  <c:v>18.893999999999998</c:v>
                </c:pt>
                <c:pt idx="16">
                  <c:v>19.724999999999998</c:v>
                </c:pt>
                <c:pt idx="17">
                  <c:v>23.899000000000001</c:v>
                </c:pt>
                <c:pt idx="18">
                  <c:v>27.957000000000001</c:v>
                </c:pt>
                <c:pt idx="19">
                  <c:v>37.753999999999998</c:v>
                </c:pt>
                <c:pt idx="20">
                  <c:v>47.594999999999999</c:v>
                </c:pt>
                <c:pt idx="21">
                  <c:v>63.193999999999996</c:v>
                </c:pt>
                <c:pt idx="22">
                  <c:v>83.772999999999996</c:v>
                </c:pt>
                <c:pt idx="23">
                  <c:v>117.35300000000001</c:v>
                </c:pt>
                <c:pt idx="24">
                  <c:v>146.839</c:v>
                </c:pt>
                <c:pt idx="25">
                  <c:v>189.26500000000001</c:v>
                </c:pt>
                <c:pt idx="26">
                  <c:v>257.50299999999999</c:v>
                </c:pt>
                <c:pt idx="27">
                  <c:v>283.69499999999999</c:v>
                </c:pt>
                <c:pt idx="28">
                  <c:v>372.95400000000001</c:v>
                </c:pt>
                <c:pt idx="29">
                  <c:v>430.78100000000001</c:v>
                </c:pt>
                <c:pt idx="30">
                  <c:v>505.26299999999998</c:v>
                </c:pt>
                <c:pt idx="31">
                  <c:v>637.53753000000017</c:v>
                </c:pt>
                <c:pt idx="32">
                  <c:v>708.15682000000004</c:v>
                </c:pt>
                <c:pt idx="33">
                  <c:v>761.16894000000013</c:v>
                </c:pt>
                <c:pt idx="34">
                  <c:v>891.44474999999977</c:v>
                </c:pt>
                <c:pt idx="35">
                  <c:v>1027.8680999999999</c:v>
                </c:pt>
                <c:pt idx="36">
                  <c:v>1099.7775599999995</c:v>
                </c:pt>
                <c:pt idx="37">
                  <c:v>1251.9842999999998</c:v>
                </c:pt>
                <c:pt idx="38">
                  <c:v>1198.4049</c:v>
                </c:pt>
                <c:pt idx="39">
                  <c:v>1217.6933999999999</c:v>
                </c:pt>
                <c:pt idx="40">
                  <c:v>1586.2</c:v>
                </c:pt>
                <c:pt idx="41">
                  <c:v>1821.9</c:v>
                </c:pt>
                <c:pt idx="42">
                  <c:v>1808.1</c:v>
                </c:pt>
                <c:pt idx="43">
                  <c:v>2002.5</c:v>
                </c:pt>
                <c:pt idx="44">
                  <c:v>2076.1999999999998</c:v>
                </c:pt>
                <c:pt idx="45">
                  <c:v>2666.2</c:v>
                </c:pt>
                <c:pt idx="46">
                  <c:v>3350.8</c:v>
                </c:pt>
                <c:pt idx="47">
                  <c:v>3359.1</c:v>
                </c:pt>
                <c:pt idx="48">
                  <c:v>3490.8</c:v>
                </c:pt>
                <c:pt idx="49">
                  <c:v>3612.5</c:v>
                </c:pt>
                <c:pt idx="50">
                  <c:v>3526.2</c:v>
                </c:pt>
                <c:pt idx="51">
                  <c:v>4042.5</c:v>
                </c:pt>
                <c:pt idx="52">
                  <c:v>3951.4</c:v>
                </c:pt>
                <c:pt idx="53">
                  <c:v>4165.3999999999996</c:v>
                </c:pt>
                <c:pt idx="54">
                  <c:v>4102</c:v>
                </c:pt>
                <c:pt idx="55">
                  <c:v>4089.3</c:v>
                </c:pt>
                <c:pt idx="56">
                  <c:v>3985.1</c:v>
                </c:pt>
                <c:pt idx="57">
                  <c:v>3614.1</c:v>
                </c:pt>
                <c:pt idx="58">
                  <c:v>3666.3532233074229</c:v>
                </c:pt>
                <c:pt idx="59">
                  <c:v>3700.6866921180181</c:v>
                </c:pt>
                <c:pt idx="60">
                  <c:v>4270.9782124641279</c:v>
                </c:pt>
                <c:pt idx="61">
                  <c:v>3603.7620869927123</c:v>
                </c:pt>
                <c:pt idx="62">
                  <c:v>3665.6446064333522</c:v>
                </c:pt>
                <c:pt idx="63">
                  <c:v>3677.9811502191787</c:v>
                </c:pt>
                <c:pt idx="64">
                  <c:v>2979.7533569385932</c:v>
                </c:pt>
                <c:pt idx="65">
                  <c:v>3228.2989758991798</c:v>
                </c:pt>
                <c:pt idx="66">
                  <c:v>3521.1426151840242</c:v>
                </c:pt>
                <c:pt idx="67">
                  <c:v>3666.0260340930563</c:v>
                </c:pt>
                <c:pt idx="68">
                  <c:v>3393.5568736284004</c:v>
                </c:pt>
                <c:pt idx="69">
                  <c:v>3374.7097009646914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50-4F36-BC11-65A39A455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98688"/>
        <c:axId val="278516864"/>
      </c:lineChart>
      <c:catAx>
        <c:axId val="2784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cs-CZ"/>
          </a:p>
        </c:txPr>
        <c:crossAx val="278516864"/>
        <c:crosses val="autoZero"/>
        <c:auto val="1"/>
        <c:lblAlgn val="ctr"/>
        <c:lblOffset val="100"/>
        <c:tickLblSkip val="3"/>
        <c:noMultiLvlLbl val="0"/>
      </c:catAx>
      <c:valAx>
        <c:axId val="278516864"/>
        <c:scaling>
          <c:orientation val="minMax"/>
          <c:max val="6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1.3206583007969775E-2"/>
              <c:y val="0.3685591125926777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78498688"/>
        <c:crosses val="autoZero"/>
        <c:crossBetween val="between"/>
        <c:majorUnit val="500"/>
      </c:valAx>
    </c:plotArea>
    <c:legend>
      <c:legendPos val="b"/>
      <c:layout>
        <c:manualLayout>
          <c:xMode val="edge"/>
          <c:yMode val="edge"/>
          <c:x val="0.31678344885888177"/>
          <c:y val="0.90392041201035433"/>
          <c:w val="0.4234853093694414"/>
          <c:h val="6.760441352597915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73162729658792"/>
          <c:y val="3.1214495688209883E-2"/>
          <c:w val="0.83206343365957758"/>
          <c:h val="0.83823055462414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'3.5'!$L$28</c:f>
              <c:strCache>
                <c:ptCount val="1"/>
                <c:pt idx="0">
                  <c:v>Německo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numRef>
              <c:f>'3.5'!$K$29:$K$38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'3.5'!$L$29:$L$38</c:f>
              <c:numCache>
                <c:formatCode>0</c:formatCode>
                <c:ptCount val="10"/>
                <c:pt idx="0">
                  <c:v>27839.077023290345</c:v>
                </c:pt>
                <c:pt idx="1">
                  <c:v>26966.557255150732</c:v>
                </c:pt>
                <c:pt idx="2">
                  <c:v>24407.6957</c:v>
                </c:pt>
                <c:pt idx="3">
                  <c:v>28960.214886600494</c:v>
                </c:pt>
                <c:pt idx="4">
                  <c:v>19445.680430693461</c:v>
                </c:pt>
                <c:pt idx="5">
                  <c:v>17255.655977554401</c:v>
                </c:pt>
                <c:pt idx="6">
                  <c:v>23167.632847425382</c:v>
                </c:pt>
                <c:pt idx="7">
                  <c:v>22628.825565408137</c:v>
                </c:pt>
                <c:pt idx="8">
                  <c:v>27888.889671508878</c:v>
                </c:pt>
                <c:pt idx="9">
                  <c:v>21639.0589693006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BB-42CF-9281-F4D71C0CB4A8}"/>
            </c:ext>
          </c:extLst>
        </c:ser>
        <c:ser>
          <c:idx val="1"/>
          <c:order val="1"/>
          <c:tx>
            <c:strRef>
              <c:f>'3.5'!$M$28</c:f>
              <c:strCache>
                <c:ptCount val="1"/>
                <c:pt idx="0">
                  <c:v>Slovensko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'3.5'!$K$29:$K$38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'3.5'!$M$29:$M$38</c:f>
              <c:numCache>
                <c:formatCode>0</c:formatCode>
                <c:ptCount val="10"/>
                <c:pt idx="0">
                  <c:v>4168.2259767096539</c:v>
                </c:pt>
                <c:pt idx="1">
                  <c:v>2600.6677683756993</c:v>
                </c:pt>
                <c:pt idx="2">
                  <c:v>7260.0204999999987</c:v>
                </c:pt>
                <c:pt idx="3">
                  <c:v>5522.0406468739557</c:v>
                </c:pt>
                <c:pt idx="4">
                  <c:v>9425.6564325856016</c:v>
                </c:pt>
                <c:pt idx="5">
                  <c:v>10934.865928601199</c:v>
                </c:pt>
                <c:pt idx="6">
                  <c:v>2677.8833210831585</c:v>
                </c:pt>
                <c:pt idx="7">
                  <c:v>3372.3352705981647</c:v>
                </c:pt>
                <c:pt idx="8">
                  <c:v>3504.9724200865076</c:v>
                </c:pt>
                <c:pt idx="9">
                  <c:v>4514.3007740475196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BB-42CF-9281-F4D71C0CB4A8}"/>
            </c:ext>
          </c:extLst>
        </c:ser>
        <c:ser>
          <c:idx val="2"/>
          <c:order val="2"/>
          <c:tx>
            <c:strRef>
              <c:f>'3.5'!$N$28</c:f>
              <c:strCache>
                <c:ptCount val="1"/>
                <c:pt idx="0">
                  <c:v>Polsko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'3.5'!$K$29:$K$38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'3.5'!$N$29:$N$38</c:f>
              <c:numCache>
                <c:formatCode>0</c:formatCode>
                <c:ptCount val="10"/>
                <c:pt idx="0">
                  <c:v>0.28199999999999997</c:v>
                </c:pt>
                <c:pt idx="1">
                  <c:v>223.72019299999999</c:v>
                </c:pt>
                <c:pt idx="2">
                  <c:v>599.99756932540424</c:v>
                </c:pt>
                <c:pt idx="3">
                  <c:v>595.20243089382916</c:v>
                </c:pt>
                <c:pt idx="4">
                  <c:v>420.06924781095051</c:v>
                </c:pt>
                <c:pt idx="5">
                  <c:v>17.349299321276735</c:v>
                </c:pt>
                <c:pt idx="6">
                  <c:v>6.0604394373939252</c:v>
                </c:pt>
                <c:pt idx="7">
                  <c:v>118.0526715530339</c:v>
                </c:pt>
                <c:pt idx="8">
                  <c:v>366.61712195014911</c:v>
                </c:pt>
                <c:pt idx="9">
                  <c:v>439.69134445561298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7BB-42CF-9281-F4D71C0CB4A8}"/>
            </c:ext>
          </c:extLst>
        </c:ser>
        <c:ser>
          <c:idx val="3"/>
          <c:order val="3"/>
          <c:tx>
            <c:strRef>
              <c:f>'3.5'!$O$28</c:f>
              <c:strCache>
                <c:ptCount val="1"/>
                <c:pt idx="0">
                  <c:v>Rakousko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numRef>
              <c:f>'3.5'!$K$29:$K$38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'3.5'!$O$29:$O$38</c:f>
              <c:numCache>
                <c:formatCode>0</c:formatCode>
                <c:ptCount val="10"/>
                <c:pt idx="0">
                  <c:v>55.036999999999999</c:v>
                </c:pt>
                <c:pt idx="1">
                  <c:v>51.685902453737484</c:v>
                </c:pt>
                <c:pt idx="2">
                  <c:v>6.7504306745899756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0.90380112489671616</c:v>
                </c:pt>
                <c:pt idx="8">
                  <c:v>1.295345231527778</c:v>
                </c:pt>
                <c:pt idx="9">
                  <c:v>0.89223144585704395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7BB-42CF-9281-F4D71C0C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94441216"/>
        <c:axId val="194442752"/>
      </c:barChart>
      <c:catAx>
        <c:axId val="19444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442752"/>
        <c:crosses val="autoZero"/>
        <c:auto val="1"/>
        <c:lblAlgn val="ctr"/>
        <c:lblOffset val="100"/>
        <c:noMultiLvlLbl val="0"/>
      </c:catAx>
      <c:valAx>
        <c:axId val="194442752"/>
        <c:scaling>
          <c:orientation val="minMax"/>
          <c:max val="4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9.3286074088163359E-4"/>
              <c:y val="0.3368769644535173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4441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36671321121586E-2"/>
          <c:y val="4.8888888888888891E-2"/>
          <c:w val="0.93219106165889531"/>
          <c:h val="0.86010323709536307"/>
        </c:manualLayout>
      </c:layout>
      <c:lineChart>
        <c:grouping val="standard"/>
        <c:varyColors val="0"/>
        <c:ser>
          <c:idx val="0"/>
          <c:order val="0"/>
          <c:tx>
            <c:strRef>
              <c:f>'12.3'!$A$26</c:f>
              <c:strCache>
                <c:ptCount val="1"/>
                <c:pt idx="0">
                  <c:v>rok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circle"/>
            <c:size val="8"/>
            <c:spPr>
              <a:solidFill>
                <a:schemeClr val="bg2">
                  <a:lumMod val="25000"/>
                </a:schemeClr>
              </a:solidFill>
              <a:ln>
                <a:solidFill>
                  <a:schemeClr val="bg1"/>
                </a:solidFill>
              </a:ln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B70-43BC-A6C1-4EB6902FBBF9}"/>
              </c:ext>
            </c:extLst>
          </c:dPt>
          <c:dPt>
            <c:idx val="1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B70-43BC-A6C1-4EB6902FBBF9}"/>
              </c:ext>
            </c:extLst>
          </c:dPt>
          <c:dPt>
            <c:idx val="2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B70-43BC-A6C1-4EB6902FBBF9}"/>
              </c:ext>
            </c:extLst>
          </c:dPt>
          <c:dPt>
            <c:idx val="3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B70-43BC-A6C1-4EB6902FBBF9}"/>
              </c:ext>
            </c:extLst>
          </c:dPt>
          <c:dPt>
            <c:idx val="4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B70-43BC-A6C1-4EB6902FBBF9}"/>
              </c:ext>
            </c:extLst>
          </c:dPt>
          <c:dPt>
            <c:idx val="5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B70-43BC-A6C1-4EB6902FBBF9}"/>
              </c:ext>
            </c:extLst>
          </c:dPt>
          <c:dPt>
            <c:idx val="6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B70-43BC-A6C1-4EB6902FBBF9}"/>
              </c:ext>
            </c:extLst>
          </c:dPt>
          <c:dPt>
            <c:idx val="7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B70-43BC-A6C1-4EB6902FBBF9}"/>
              </c:ext>
            </c:extLst>
          </c:dPt>
          <c:dPt>
            <c:idx val="8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B70-43BC-A6C1-4EB6902FBBF9}"/>
              </c:ext>
            </c:extLst>
          </c:dPt>
          <c:dPt>
            <c:idx val="9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FB70-43BC-A6C1-4EB6902FBBF9}"/>
              </c:ext>
            </c:extLst>
          </c:dPt>
          <c:dPt>
            <c:idx val="10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FB70-43BC-A6C1-4EB6902FBBF9}"/>
              </c:ext>
            </c:extLst>
          </c:dPt>
          <c:dPt>
            <c:idx val="11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FB70-43BC-A6C1-4EB6902FBBF9}"/>
              </c:ext>
            </c:extLst>
          </c:dPt>
          <c:dPt>
            <c:idx val="12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FB70-43BC-A6C1-4EB6902FBBF9}"/>
              </c:ext>
            </c:extLst>
          </c:dPt>
          <c:dPt>
            <c:idx val="13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FB70-43BC-A6C1-4EB6902FBBF9}"/>
              </c:ext>
            </c:extLst>
          </c:dPt>
          <c:dPt>
            <c:idx val="14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FB70-43BC-A6C1-4EB6902FBBF9}"/>
              </c:ext>
            </c:extLst>
          </c:dPt>
          <c:dPt>
            <c:idx val="15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FB70-43BC-A6C1-4EB6902FBBF9}"/>
              </c:ext>
            </c:extLst>
          </c:dPt>
          <c:dPt>
            <c:idx val="16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FB70-43BC-A6C1-4EB6902FBBF9}"/>
              </c:ext>
            </c:extLst>
          </c:dPt>
          <c:dPt>
            <c:idx val="17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FB70-43BC-A6C1-4EB6902FBBF9}"/>
              </c:ext>
            </c:extLst>
          </c:dPt>
          <c:dPt>
            <c:idx val="18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FB70-43BC-A6C1-4EB6902FBBF9}"/>
              </c:ext>
            </c:extLst>
          </c:dPt>
          <c:dPt>
            <c:idx val="19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FB70-43BC-A6C1-4EB6902FBBF9}"/>
              </c:ext>
            </c:extLst>
          </c:dPt>
          <c:dPt>
            <c:idx val="20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FB70-43BC-A6C1-4EB6902FBBF9}"/>
              </c:ext>
            </c:extLst>
          </c:dPt>
          <c:dPt>
            <c:idx val="2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9-FB70-43BC-A6C1-4EB6902FBBF9}"/>
              </c:ext>
            </c:extLst>
          </c:dPt>
          <c:dPt>
            <c:idx val="2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A-FB70-43BC-A6C1-4EB6902FBBF9}"/>
              </c:ext>
            </c:extLst>
          </c:dPt>
          <c:dPt>
            <c:idx val="2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B-FB70-43BC-A6C1-4EB6902FBBF9}"/>
              </c:ext>
            </c:extLst>
          </c:dPt>
          <c:dPt>
            <c:idx val="2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C-FB70-43BC-A6C1-4EB6902FBBF9}"/>
              </c:ext>
            </c:extLst>
          </c:dPt>
          <c:dPt>
            <c:idx val="25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FB70-43BC-A6C1-4EB6902FBBF9}"/>
              </c:ext>
            </c:extLst>
          </c:dPt>
          <c:dPt>
            <c:idx val="26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FB70-43BC-A6C1-4EB6902FBBF9}"/>
              </c:ext>
            </c:extLst>
          </c:dPt>
          <c:dPt>
            <c:idx val="27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FB70-43BC-A6C1-4EB6902FBBF9}"/>
              </c:ext>
            </c:extLst>
          </c:dPt>
          <c:dPt>
            <c:idx val="28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FB70-43BC-A6C1-4EB6902FBBF9}"/>
              </c:ext>
            </c:extLst>
          </c:dPt>
          <c:dPt>
            <c:idx val="29"/>
            <c:bubble3D val="0"/>
            <c:spPr>
              <a:ln>
                <a:solidFill>
                  <a:schemeClr val="bg2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6-FB70-43BC-A6C1-4EB6902FBBF9}"/>
              </c:ext>
            </c:extLst>
          </c:dPt>
          <c:dLbls>
            <c:dLbl>
              <c:idx val="0"/>
              <c:layout>
                <c:manualLayout>
                  <c:x val="-9.7937747136200674E-3"/>
                  <c:y val="-5.003604549431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70-43BC-A6C1-4EB6902FBBF9}"/>
                </c:ext>
              </c:extLst>
            </c:dLbl>
            <c:dLbl>
              <c:idx val="1"/>
              <c:layout>
                <c:manualLayout>
                  <c:x val="-9.7936660315649637E-3"/>
                  <c:y val="6.8387051618547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0-43BC-A6C1-4EB6902FBBF9}"/>
                </c:ext>
              </c:extLst>
            </c:dLbl>
            <c:dLbl>
              <c:idx val="2"/>
              <c:layout>
                <c:manualLayout>
                  <c:x val="-2.7605241996354586E-3"/>
                  <c:y val="-3.555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0-43BC-A6C1-4EB6902FBBF9}"/>
                </c:ext>
              </c:extLst>
            </c:dLbl>
            <c:dLbl>
              <c:idx val="3"/>
              <c:layout>
                <c:manualLayout>
                  <c:x val="-6.9013104990886471E-3"/>
                  <c:y val="5.3333333333333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0-43BC-A6C1-4EB6902FBBF9}"/>
                </c:ext>
              </c:extLst>
            </c:dLbl>
            <c:dLbl>
              <c:idx val="6"/>
              <c:layout>
                <c:manualLayout>
                  <c:x val="-8.2815725989063768E-3"/>
                  <c:y val="4.88888888888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70-43BC-A6C1-4EB6902FBBF9}"/>
                </c:ext>
              </c:extLst>
            </c:dLbl>
            <c:dLbl>
              <c:idx val="7"/>
              <c:layout>
                <c:manualLayout>
                  <c:x val="0"/>
                  <c:y val="1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70-43BC-A6C1-4EB6902FBBF9}"/>
                </c:ext>
              </c:extLst>
            </c:dLbl>
            <c:dLbl>
              <c:idx val="8"/>
              <c:layout>
                <c:manualLayout>
                  <c:x val="0"/>
                  <c:y val="1.720430107526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70-43BC-A6C1-4EB6902FBBF9}"/>
                </c:ext>
              </c:extLst>
            </c:dLbl>
            <c:dLbl>
              <c:idx val="9"/>
              <c:layout>
                <c:manualLayout>
                  <c:x val="-1.3990905911157748E-3"/>
                  <c:y val="2.5806451612903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70-43BC-A6C1-4EB6902FBBF9}"/>
                </c:ext>
              </c:extLst>
            </c:dLbl>
            <c:dLbl>
              <c:idx val="10"/>
              <c:layout>
                <c:manualLayout>
                  <c:x val="-4.1407862994531884E-3"/>
                  <c:y val="-0.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70-43BC-A6C1-4EB6902FBBF9}"/>
                </c:ext>
              </c:extLst>
            </c:dLbl>
            <c:dLbl>
              <c:idx val="11"/>
              <c:layout>
                <c:manualLayout>
                  <c:x val="0"/>
                  <c:y val="4.44444444444444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70-43BC-A6C1-4EB6902FBBF9}"/>
                </c:ext>
              </c:extLst>
            </c:dLbl>
            <c:dLbl>
              <c:idx val="12"/>
              <c:layout>
                <c:manualLayout>
                  <c:x val="-1.3802620998176788E-3"/>
                  <c:y val="-0.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70-43BC-A6C1-4EB6902FBBF9}"/>
                </c:ext>
              </c:extLst>
            </c:dLbl>
            <c:dLbl>
              <c:idx val="13"/>
              <c:layout>
                <c:manualLayout>
                  <c:x val="-4.1407862994531884E-3"/>
                  <c:y val="-2.6666666666666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70-43BC-A6C1-4EB6902FBBF9}"/>
                </c:ext>
              </c:extLst>
            </c:dLbl>
            <c:dLbl>
              <c:idx val="14"/>
              <c:layout>
                <c:manualLayout>
                  <c:x val="-1.3802620998177293E-3"/>
                  <c:y val="-1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70-43BC-A6C1-4EB6902FBBF9}"/>
                </c:ext>
              </c:extLst>
            </c:dLbl>
            <c:dLbl>
              <c:idx val="15"/>
              <c:layout>
                <c:manualLayout>
                  <c:x val="-6.9766271632755511E-3"/>
                  <c:y val="5.8637970253718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70-43BC-A6C1-4EB6902FBBF9}"/>
                </c:ext>
              </c:extLst>
            </c:dLbl>
            <c:dLbl>
              <c:idx val="16"/>
              <c:layout>
                <c:manualLayout>
                  <c:x val="-8.3945435466946487E-3"/>
                  <c:y val="4.3010752688172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70-43BC-A6C1-4EB6902FBBF9}"/>
                </c:ext>
              </c:extLst>
            </c:dLbl>
            <c:dLbl>
              <c:idx val="17"/>
              <c:layout>
                <c:manualLayout>
                  <c:x val="-5.5210483992709173E-3"/>
                  <c:y val="-0.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70-43BC-A6C1-4EB6902FBBF9}"/>
                </c:ext>
              </c:extLst>
            </c:dLbl>
            <c:dLbl>
              <c:idx val="18"/>
              <c:layout>
                <c:manualLayout>
                  <c:x val="-5.6514668653954269E-5"/>
                  <c:y val="-1.6774103237095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B70-43BC-A6C1-4EB6902FBBF9}"/>
                </c:ext>
              </c:extLst>
            </c:dLbl>
            <c:dLbl>
              <c:idx val="21"/>
              <c:layout>
                <c:manualLayout>
                  <c:x val="-8.2815725989063768E-3"/>
                  <c:y val="-4.88888888888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B70-43BC-A6C1-4EB6902FBBF9}"/>
                </c:ext>
              </c:extLst>
            </c:dLbl>
            <c:dLbl>
              <c:idx val="22"/>
              <c:layout>
                <c:manualLayout>
                  <c:x val="-6.9013104990886471E-3"/>
                  <c:y val="-4.88888888888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B70-43BC-A6C1-4EB6902FBBF9}"/>
                </c:ext>
              </c:extLst>
            </c:dLbl>
            <c:dLbl>
              <c:idx val="23"/>
              <c:layout>
                <c:manualLayout>
                  <c:x val="-1.0259879145182953E-16"/>
                  <c:y val="-8.6021505376344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B70-43BC-A6C1-4EB6902FBBF9}"/>
                </c:ext>
              </c:extLst>
            </c:dLbl>
            <c:dLbl>
              <c:idx val="24"/>
              <c:layout>
                <c:manualLayout>
                  <c:x val="-8.2815725989063768E-3"/>
                  <c:y val="-6.6666666666666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B70-43BC-A6C1-4EB6902FBBF9}"/>
                </c:ext>
              </c:extLst>
            </c:dLbl>
            <c:dLbl>
              <c:idx val="25"/>
              <c:layout>
                <c:manualLayout>
                  <c:x val="-1.0189051348032436E-2"/>
                  <c:y val="-7.1111461067366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B70-43BC-A6C1-4EB6902FBBF9}"/>
                </c:ext>
              </c:extLst>
            </c:dLbl>
            <c:dLbl>
              <c:idx val="26"/>
              <c:layout>
                <c:manualLayout>
                  <c:x val="-8.3380872675603308E-3"/>
                  <c:y val="6.265231846019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B70-43BC-A6C1-4EB6902FBBF9}"/>
                </c:ext>
              </c:extLst>
            </c:dLbl>
            <c:dLbl>
              <c:idx val="27"/>
              <c:layout>
                <c:manualLayout>
                  <c:x val="-4.2161029636400924E-3"/>
                  <c:y val="2.7526859142607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B70-43BC-A6C1-4EB6902FBBF9}"/>
                </c:ext>
              </c:extLst>
            </c:dLbl>
            <c:dLbl>
              <c:idx val="28"/>
              <c:layout>
                <c:manualLayout>
                  <c:x val="-3.1840146955527629E-2"/>
                  <c:y val="-5.8351356080489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B70-43BC-A6C1-4EB6902FBBF9}"/>
                </c:ext>
              </c:extLst>
            </c:dLbl>
            <c:dLbl>
              <c:idx val="29"/>
              <c:layout>
                <c:manualLayout>
                  <c:x val="-1.7015045182934178E-2"/>
                  <c:y val="-7.999999999999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B70-43BC-A6C1-4EB6902FBB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'12.3'!$B$25:$AE$25</c:f>
              <c:numCache>
                <c:formatCode>0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'12.3'!$B$26:$AE$26</c:f>
              <c:numCache>
                <c:formatCode>0.0</c:formatCode>
                <c:ptCount val="30"/>
                <c:pt idx="0">
                  <c:v>8.8750000000000018</c:v>
                </c:pt>
                <c:pt idx="1">
                  <c:v>7.6666666666666652</c:v>
                </c:pt>
                <c:pt idx="2">
                  <c:v>9.0916666666666668</c:v>
                </c:pt>
                <c:pt idx="3">
                  <c:v>8.0583333333333318</c:v>
                </c:pt>
                <c:pt idx="4">
                  <c:v>9.3416666666666668</c:v>
                </c:pt>
                <c:pt idx="5">
                  <c:v>8.2916666666666661</c:v>
                </c:pt>
                <c:pt idx="6">
                  <c:v>6.6416666666666666</c:v>
                </c:pt>
                <c:pt idx="7">
                  <c:v>7.9416666666666664</c:v>
                </c:pt>
                <c:pt idx="8">
                  <c:v>8.4749999999999996</c:v>
                </c:pt>
                <c:pt idx="9">
                  <c:v>8.6916666666666682</c:v>
                </c:pt>
                <c:pt idx="10">
                  <c:v>9.4916666666666671</c:v>
                </c:pt>
                <c:pt idx="11">
                  <c:v>8.1499999999999968</c:v>
                </c:pt>
                <c:pt idx="12">
                  <c:v>9.0083333333333346</c:v>
                </c:pt>
                <c:pt idx="13">
                  <c:v>8.5666666666666647</c:v>
                </c:pt>
                <c:pt idx="14">
                  <c:v>8.1994623655913959</c:v>
                </c:pt>
                <c:pt idx="15">
                  <c:v>8.0333333333333332</c:v>
                </c:pt>
                <c:pt idx="16">
                  <c:v>8.5416666666666679</c:v>
                </c:pt>
                <c:pt idx="17">
                  <c:v>9.4466666666666672</c:v>
                </c:pt>
                <c:pt idx="18">
                  <c:v>9.2516487455197147</c:v>
                </c:pt>
                <c:pt idx="19">
                  <c:v>8.7999999999999989</c:v>
                </c:pt>
                <c:pt idx="20">
                  <c:v>7.5933806963645667</c:v>
                </c:pt>
                <c:pt idx="21">
                  <c:v>8.8790898617511527</c:v>
                </c:pt>
                <c:pt idx="22">
                  <c:v>8.7181908911135846</c:v>
                </c:pt>
                <c:pt idx="23">
                  <c:v>8.2918759600614447</c:v>
                </c:pt>
                <c:pt idx="24">
                  <c:v>9.7440194572452654</c:v>
                </c:pt>
                <c:pt idx="25">
                  <c:v>9.7857552483358941</c:v>
                </c:pt>
                <c:pt idx="26">
                  <c:v>8.9722459037378375</c:v>
                </c:pt>
                <c:pt idx="27">
                  <c:v>8.8161872759856621</c:v>
                </c:pt>
                <c:pt idx="28">
                  <c:v>9.8751190476190462</c:v>
                </c:pt>
                <c:pt idx="29">
                  <c:v>9.7526875320020494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FB70-43BC-A6C1-4EB6902F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06912"/>
        <c:axId val="266416896"/>
      </c:lineChart>
      <c:catAx>
        <c:axId val="266406912"/>
        <c:scaling>
          <c:orientation val="minMax"/>
        </c:scaling>
        <c:delete val="0"/>
        <c:axPos val="b"/>
        <c:majorGridlines/>
        <c:numFmt formatCode="0" sourceLinked="1"/>
        <c:majorTickMark val="out"/>
        <c:minorTickMark val="none"/>
        <c:tickLblPos val="nextTo"/>
        <c:crossAx val="266416896"/>
        <c:crosses val="autoZero"/>
        <c:auto val="1"/>
        <c:lblAlgn val="ctr"/>
        <c:lblOffset val="100"/>
        <c:noMultiLvlLbl val="0"/>
      </c:catAx>
      <c:valAx>
        <c:axId val="266416896"/>
        <c:scaling>
          <c:orientation val="minMax"/>
          <c:min val="6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66406912"/>
        <c:crosses val="autoZero"/>
        <c:crossBetween val="midCat"/>
        <c:majorUnit val="0.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microsoft.com/office/2007/relationships/hdphoto" Target="../media/hdphoto1.wdp"/><Relationship Id="rId1" Type="http://schemas.openxmlformats.org/officeDocument/2006/relationships/image" Target="../media/image4.png"/><Relationship Id="rId4" Type="http://schemas.openxmlformats.org/officeDocument/2006/relationships/chart" Target="../charts/chart63.xml"/></Relationships>
</file>

<file path=xl/drawings/_rels/drawing31.xml.rels><?xml version="1.0" encoding="UTF-8" standalone="yes"?>
<Relationships xmlns="http://schemas.openxmlformats.org/package/2006/relationships"><Relationship Id="rId8" Type="http://schemas.microsoft.com/office/2007/relationships/hdphoto" Target="../media/hdphoto5.wdp"/><Relationship Id="rId3" Type="http://schemas.openxmlformats.org/officeDocument/2006/relationships/image" Target="../media/image6.png"/><Relationship Id="rId7" Type="http://schemas.openxmlformats.org/officeDocument/2006/relationships/image" Target="../media/image8.png"/><Relationship Id="rId2" Type="http://schemas.microsoft.com/office/2007/relationships/hdphoto" Target="../media/hdphoto2.wdp"/><Relationship Id="rId1" Type="http://schemas.openxmlformats.org/officeDocument/2006/relationships/image" Target="../media/image5.png"/><Relationship Id="rId6" Type="http://schemas.microsoft.com/office/2007/relationships/hdphoto" Target="../media/hdphoto4.wdp"/><Relationship Id="rId5" Type="http://schemas.openxmlformats.org/officeDocument/2006/relationships/image" Target="../media/image7.png"/><Relationship Id="rId10" Type="http://schemas.microsoft.com/office/2007/relationships/hdphoto" Target="../media/hdphoto6.wdp"/><Relationship Id="rId4" Type="http://schemas.microsoft.com/office/2007/relationships/hdphoto" Target="../media/hdphoto3.wdp"/><Relationship Id="rId9" Type="http://schemas.openxmlformats.org/officeDocument/2006/relationships/image" Target="../media/image9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4" Type="http://schemas.openxmlformats.org/officeDocument/2006/relationships/chart" Target="../charts/chart74.xml"/></Relationships>
</file>

<file path=xl/drawings/_rels/drawing37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16.png"/><Relationship Id="rId18" Type="http://schemas.openxmlformats.org/officeDocument/2006/relationships/image" Target="../media/image19.png"/><Relationship Id="rId26" Type="http://schemas.openxmlformats.org/officeDocument/2006/relationships/image" Target="../media/image23.png"/><Relationship Id="rId3" Type="http://schemas.openxmlformats.org/officeDocument/2006/relationships/image" Target="../media/image11.png"/><Relationship Id="rId21" Type="http://schemas.microsoft.com/office/2007/relationships/hdphoto" Target="../media/hdphoto16.wdp"/><Relationship Id="rId7" Type="http://schemas.openxmlformats.org/officeDocument/2006/relationships/image" Target="../media/image13.png"/><Relationship Id="rId12" Type="http://schemas.microsoft.com/office/2007/relationships/hdphoto" Target="../media/hdphoto12.wdp"/><Relationship Id="rId17" Type="http://schemas.microsoft.com/office/2007/relationships/hdphoto" Target="../media/hdphoto14.wdp"/><Relationship Id="rId25" Type="http://schemas.microsoft.com/office/2007/relationships/hdphoto" Target="../media/hdphoto18.wdp"/><Relationship Id="rId2" Type="http://schemas.microsoft.com/office/2007/relationships/hdphoto" Target="../media/hdphoto7.wdp"/><Relationship Id="rId16" Type="http://schemas.openxmlformats.org/officeDocument/2006/relationships/image" Target="../media/image18.png"/><Relationship Id="rId20" Type="http://schemas.openxmlformats.org/officeDocument/2006/relationships/image" Target="../media/image20.png"/><Relationship Id="rId1" Type="http://schemas.openxmlformats.org/officeDocument/2006/relationships/image" Target="../media/image10.png"/><Relationship Id="rId6" Type="http://schemas.microsoft.com/office/2007/relationships/hdphoto" Target="../media/hdphoto9.wdp"/><Relationship Id="rId11" Type="http://schemas.openxmlformats.org/officeDocument/2006/relationships/image" Target="../media/image15.png"/><Relationship Id="rId24" Type="http://schemas.openxmlformats.org/officeDocument/2006/relationships/image" Target="../media/image22.png"/><Relationship Id="rId5" Type="http://schemas.openxmlformats.org/officeDocument/2006/relationships/image" Target="../media/image12.png"/><Relationship Id="rId15" Type="http://schemas.microsoft.com/office/2007/relationships/hdphoto" Target="../media/hdphoto13.wdp"/><Relationship Id="rId23" Type="http://schemas.microsoft.com/office/2007/relationships/hdphoto" Target="../media/hdphoto17.wdp"/><Relationship Id="rId10" Type="http://schemas.microsoft.com/office/2007/relationships/hdphoto" Target="../media/hdphoto11.wdp"/><Relationship Id="rId19" Type="http://schemas.microsoft.com/office/2007/relationships/hdphoto" Target="../media/hdphoto15.wdp"/><Relationship Id="rId4" Type="http://schemas.microsoft.com/office/2007/relationships/hdphoto" Target="../media/hdphoto8.wdp"/><Relationship Id="rId9" Type="http://schemas.openxmlformats.org/officeDocument/2006/relationships/image" Target="../media/image14.png"/><Relationship Id="rId14" Type="http://schemas.openxmlformats.org/officeDocument/2006/relationships/image" Target="../media/image17.png"/><Relationship Id="rId22" Type="http://schemas.openxmlformats.org/officeDocument/2006/relationships/image" Target="../media/image21.png"/><Relationship Id="rId27" Type="http://schemas.microsoft.com/office/2007/relationships/hdphoto" Target="../media/hdphoto19.wdp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84843</xdr:rowOff>
    </xdr:from>
    <xdr:to>
      <xdr:col>9</xdr:col>
      <xdr:colOff>674473</xdr:colOff>
      <xdr:row>38</xdr:row>
      <xdr:rowOff>28575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0" y="4942593"/>
          <a:ext cx="6618073" cy="12391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2000" b="1">
              <a:solidFill>
                <a:sysClr val="windowText" lastClr="000000"/>
              </a:solidFill>
            </a:rPr>
            <a:t>Roční zpráva</a:t>
          </a:r>
        </a:p>
        <a:p>
          <a:pPr algn="ctr"/>
          <a:r>
            <a:rPr lang="cs-CZ" sz="2000" b="1">
              <a:solidFill>
                <a:sysClr val="windowText" lastClr="000000"/>
              </a:solidFill>
            </a:rPr>
            <a:t>o provozu plynárenské soustavy ČR</a:t>
          </a:r>
        </a:p>
        <a:p>
          <a:pPr algn="ctr"/>
          <a:r>
            <a:rPr lang="cs-CZ" sz="2000" b="1">
              <a:solidFill>
                <a:sysClr val="windowText" lastClr="000000"/>
              </a:solidFill>
            </a:rPr>
            <a:t>2019</a:t>
          </a:r>
        </a:p>
      </xdr:txBody>
    </xdr:sp>
    <xdr:clientData/>
  </xdr:twoCellAnchor>
  <xdr:twoCellAnchor editAs="oneCell">
    <xdr:from>
      <xdr:col>2</xdr:col>
      <xdr:colOff>304534</xdr:colOff>
      <xdr:row>17</xdr:row>
      <xdr:rowOff>136072</xdr:rowOff>
    </xdr:from>
    <xdr:to>
      <xdr:col>7</xdr:col>
      <xdr:colOff>342725</xdr:colOff>
      <xdr:row>28</xdr:row>
      <xdr:rowOff>44269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559" y="2888797"/>
          <a:ext cx="3324316" cy="1689372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18</xdr:row>
      <xdr:rowOff>38100</xdr:rowOff>
    </xdr:from>
    <xdr:to>
      <xdr:col>5</xdr:col>
      <xdr:colOff>57149</xdr:colOff>
      <xdr:row>37</xdr:row>
      <xdr:rowOff>95250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104775</xdr:colOff>
      <xdr:row>18</xdr:row>
      <xdr:rowOff>47625</xdr:rowOff>
    </xdr:from>
    <xdr:to>
      <xdr:col>9</xdr:col>
      <xdr:colOff>762000</xdr:colOff>
      <xdr:row>37</xdr:row>
      <xdr:rowOff>104775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4</xdr:row>
      <xdr:rowOff>34290</xdr:rowOff>
    </xdr:from>
    <xdr:to>
      <xdr:col>17</xdr:col>
      <xdr:colOff>601980</xdr:colOff>
      <xdr:row>14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</xdr:colOff>
      <xdr:row>14</xdr:row>
      <xdr:rowOff>38100</xdr:rowOff>
    </xdr:from>
    <xdr:to>
      <xdr:col>17</xdr:col>
      <xdr:colOff>617220</xdr:colOff>
      <xdr:row>26</xdr:row>
      <xdr:rowOff>182880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419100</xdr:colOff>
      <xdr:row>3</xdr:row>
      <xdr:rowOff>390525</xdr:rowOff>
    </xdr:from>
    <xdr:to>
      <xdr:col>11</xdr:col>
      <xdr:colOff>123825</xdr:colOff>
      <xdr:row>24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257174</xdr:colOff>
      <xdr:row>3</xdr:row>
      <xdr:rowOff>360591</xdr:rowOff>
    </xdr:from>
    <xdr:to>
      <xdr:col>15</xdr:col>
      <xdr:colOff>342445</xdr:colOff>
      <xdr:row>12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238125</xdr:colOff>
      <xdr:row>15</xdr:row>
      <xdr:rowOff>19050</xdr:rowOff>
    </xdr:from>
    <xdr:to>
      <xdr:col>15</xdr:col>
      <xdr:colOff>323396</xdr:colOff>
      <xdr:row>24</xdr:row>
      <xdr:rowOff>172809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314325</xdr:colOff>
      <xdr:row>2</xdr:row>
      <xdr:rowOff>184784</xdr:rowOff>
    </xdr:from>
    <xdr:to>
      <xdr:col>16</xdr:col>
      <xdr:colOff>1181099</xdr:colOff>
      <xdr:row>11</xdr:row>
      <xdr:rowOff>186689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304799</xdr:colOff>
      <xdr:row>12</xdr:row>
      <xdr:rowOff>0</xdr:rowOff>
    </xdr:from>
    <xdr:to>
      <xdr:col>16</xdr:col>
      <xdr:colOff>1257298</xdr:colOff>
      <xdr:row>23</xdr:row>
      <xdr:rowOff>198120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32</xdr:row>
      <xdr:rowOff>52387</xdr:rowOff>
    </xdr:from>
    <xdr:to>
      <xdr:col>13</xdr:col>
      <xdr:colOff>0</xdr:colOff>
      <xdr:row>46</xdr:row>
      <xdr:rowOff>66675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46</xdr:row>
      <xdr:rowOff>109538</xdr:rowOff>
    </xdr:from>
    <xdr:to>
      <xdr:col>13</xdr:col>
      <xdr:colOff>0</xdr:colOff>
      <xdr:row>57</xdr:row>
      <xdr:rowOff>104776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18</xdr:row>
      <xdr:rowOff>28575</xdr:rowOff>
    </xdr:from>
    <xdr:to>
      <xdr:col>13</xdr:col>
      <xdr:colOff>0</xdr:colOff>
      <xdr:row>32</xdr:row>
      <xdr:rowOff>19050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281939</xdr:colOff>
      <xdr:row>21</xdr:row>
      <xdr:rowOff>0</xdr:rowOff>
    </xdr:from>
    <xdr:to>
      <xdr:col>12</xdr:col>
      <xdr:colOff>685800</xdr:colOff>
      <xdr:row>43</xdr:row>
      <xdr:rowOff>7620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40005</xdr:colOff>
      <xdr:row>21</xdr:row>
      <xdr:rowOff>133350</xdr:rowOff>
    </xdr:from>
    <xdr:to>
      <xdr:col>6</xdr:col>
      <xdr:colOff>268605</xdr:colOff>
      <xdr:row>43</xdr:row>
      <xdr:rowOff>57150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76201</xdr:colOff>
      <xdr:row>44</xdr:row>
      <xdr:rowOff>0</xdr:rowOff>
    </xdr:from>
    <xdr:to>
      <xdr:col>8</xdr:col>
      <xdr:colOff>594360</xdr:colOff>
      <xdr:row>55</xdr:row>
      <xdr:rowOff>99060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95249</xdr:colOff>
      <xdr:row>20</xdr:row>
      <xdr:rowOff>138111</xdr:rowOff>
    </xdr:from>
    <xdr:to>
      <xdr:col>8</xdr:col>
      <xdr:colOff>609599</xdr:colOff>
      <xdr:row>40</xdr:row>
      <xdr:rowOff>180974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35</xdr:row>
      <xdr:rowOff>31749</xdr:rowOff>
    </xdr:from>
    <xdr:to>
      <xdr:col>11</xdr:col>
      <xdr:colOff>447675</xdr:colOff>
      <xdr:row>58</xdr:row>
      <xdr:rowOff>79374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53</xdr:row>
      <xdr:rowOff>0</xdr:rowOff>
    </xdr:from>
    <xdr:to>
      <xdr:col>6</xdr:col>
      <xdr:colOff>495300</xdr:colOff>
      <xdr:row>53</xdr:row>
      <xdr:rowOff>9526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CxnSpPr/>
      </xdr:nvCxnSpPr>
      <xdr:spPr>
        <a:xfrm flipV="1">
          <a:off x="800100" y="9277350"/>
          <a:ext cx="3028950" cy="9526"/>
        </a:xfrm>
        <a:prstGeom prst="straightConnector1">
          <a:avLst/>
        </a:prstGeom>
        <a:ln w="15875">
          <a:solidFill>
            <a:schemeClr val="accent1">
              <a:lumMod val="7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66675</xdr:colOff>
      <xdr:row>17</xdr:row>
      <xdr:rowOff>119062</xdr:rowOff>
    </xdr:from>
    <xdr:to>
      <xdr:col>11</xdr:col>
      <xdr:colOff>476250</xdr:colOff>
      <xdr:row>35</xdr:row>
      <xdr:rowOff>147637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0.16615</cdr:x>
      <cdr:y>0.22832</cdr:y>
    </cdr:from>
    <cdr:to>
      <cdr:x>0.65833</cdr:x>
      <cdr:y>0.6436</cdr:y>
    </cdr:to>
    <cdr:cxnSp macro="">
      <cdr:nvCxnSpPr>
        <cdr:cNvPr id="3" name="Přímá spojnice 2">
          <a:extLst xmlns:a="http://schemas.openxmlformats.org/drawingml/2006/main">
            <a:ext uri="{FF2B5EF4-FFF2-40B4-BE49-F238E27FC236}">
              <a16:creationId xmlns:a16="http://schemas.microsoft.com/office/drawing/2014/main" xmlns="" id="{F61C53FE-A6C9-461D-A245-79DBE81B5091}"/>
            </a:ext>
          </a:extLst>
        </cdr:cNvPr>
        <cdr:cNvCxnSpPr/>
      </cdr:nvCxnSpPr>
      <cdr:spPr>
        <a:xfrm xmlns:a="http://schemas.openxmlformats.org/drawingml/2006/main">
          <a:off x="1012825" y="911226"/>
          <a:ext cx="3000375" cy="165735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0.28895</cdr:x>
      <cdr:y>0.71674</cdr:y>
    </cdr:from>
    <cdr:to>
      <cdr:x>0.4688</cdr:x>
      <cdr:y>0.76143</cdr:y>
    </cdr:to>
    <cdr:sp macro="" textlink="">
      <cdr:nvSpPr>
        <cdr:cNvPr id="6" name="TextovéPole 5"/>
        <cdr:cNvSpPr txBox="1"/>
      </cdr:nvSpPr>
      <cdr:spPr>
        <a:xfrm xmlns:a="http://schemas.openxmlformats.org/drawingml/2006/main">
          <a:off x="1761439" y="2860504"/>
          <a:ext cx="1096366" cy="17835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cs-CZ" sz="800" i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topná sezóna</a:t>
          </a:r>
        </a:p>
      </cdr:txBody>
    </cdr:sp>
  </cdr:relSizeAnchor>
  <cdr:relSizeAnchor xmlns:cdr="http://schemas.openxmlformats.org/drawingml/2006/chartDrawing">
    <cdr:from>
      <cdr:x>0.6599</cdr:x>
      <cdr:y>0.64359</cdr:y>
    </cdr:from>
    <cdr:to>
      <cdr:x>0.89993</cdr:x>
      <cdr:y>0.64833</cdr:y>
    </cdr:to>
    <cdr:cxnSp macro="">
      <cdr:nvCxnSpPr>
        <cdr:cNvPr id="9" name="Přímá spojnice 3">
          <a:extLst xmlns:a="http://schemas.openxmlformats.org/drawingml/2006/main">
            <a:ext uri="{FF2B5EF4-FFF2-40B4-BE49-F238E27FC236}">
              <a16:creationId xmlns:a16="http://schemas.microsoft.com/office/drawing/2014/main" xmlns="" id="{802B8A59-0D79-4E44-8250-1A2949402006}"/>
            </a:ext>
          </a:extLst>
        </cdr:cNvPr>
        <cdr:cNvCxnSpPr/>
      </cdr:nvCxnSpPr>
      <cdr:spPr>
        <a:xfrm xmlns:a="http://schemas.openxmlformats.org/drawingml/2006/main">
          <a:off x="4022735" y="2568565"/>
          <a:ext cx="1463223" cy="18918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0.12347</cdr:x>
      <cdr:y>0.90931</cdr:y>
    </cdr:from>
    <cdr:to>
      <cdr:x>0.83281</cdr:x>
      <cdr:y>0.9642</cdr:y>
    </cdr:to>
    <cdr:sp macro="" textlink="">
      <cdr:nvSpPr>
        <cdr:cNvPr id="27" name="TextovéPole 26"/>
        <cdr:cNvSpPr txBox="1"/>
      </cdr:nvSpPr>
      <cdr:spPr>
        <a:xfrm xmlns:a="http://schemas.openxmlformats.org/drawingml/2006/main">
          <a:off x="752688" y="3629026"/>
          <a:ext cx="4324137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6350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800" i="1">
              <a:latin typeface="+mn-lt"/>
              <a:cs typeface="Arial" pitchFamily="34" charset="0"/>
            </a:rPr>
            <a:t>každý bod představuje jeden plynárenský den</a:t>
          </a:r>
        </a:p>
      </cdr:txBody>
    </cdr:sp>
  </cdr:relSizeAnchor>
  <cdr:relSizeAnchor xmlns:cdr="http://schemas.openxmlformats.org/drawingml/2006/chartDrawing">
    <cdr:from>
      <cdr:x>0.10726</cdr:x>
      <cdr:y>0.91979</cdr:y>
    </cdr:from>
    <cdr:to>
      <cdr:x>0.13074</cdr:x>
      <cdr:y>0.95555</cdr:y>
    </cdr:to>
    <cdr:sp macro="" textlink="">
      <cdr:nvSpPr>
        <cdr:cNvPr id="28" name="Ovál 27"/>
        <cdr:cNvSpPr/>
      </cdr:nvSpPr>
      <cdr:spPr>
        <a:xfrm xmlns:a="http://schemas.openxmlformats.org/drawingml/2006/main">
          <a:off x="653842" y="3670873"/>
          <a:ext cx="143134" cy="142718"/>
        </a:xfrm>
        <a:prstGeom xmlns:a="http://schemas.openxmlformats.org/drawingml/2006/main" prst="ellipse">
          <a:avLst/>
        </a:prstGeom>
        <a:solidFill xmlns:a="http://schemas.openxmlformats.org/drawingml/2006/main">
          <a:schemeClr val="accent1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37</xdr:row>
      <xdr:rowOff>47626</xdr:rowOff>
    </xdr:from>
    <xdr:to>
      <xdr:col>12</xdr:col>
      <xdr:colOff>0</xdr:colOff>
      <xdr:row>54</xdr:row>
      <xdr:rowOff>114301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6</xdr:row>
      <xdr:rowOff>57150</xdr:rowOff>
    </xdr:from>
    <xdr:to>
      <xdr:col>10</xdr:col>
      <xdr:colOff>390525</xdr:colOff>
      <xdr:row>14</xdr:row>
      <xdr:rowOff>147636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47625</xdr:colOff>
      <xdr:row>15</xdr:row>
      <xdr:rowOff>34636</xdr:rowOff>
    </xdr:from>
    <xdr:to>
      <xdr:col>10</xdr:col>
      <xdr:colOff>371475</xdr:colOff>
      <xdr:row>27</xdr:row>
      <xdr:rowOff>138545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114300</xdr:colOff>
      <xdr:row>28</xdr:row>
      <xdr:rowOff>47625</xdr:rowOff>
    </xdr:from>
    <xdr:to>
      <xdr:col>10</xdr:col>
      <xdr:colOff>381000</xdr:colOff>
      <xdr:row>36</xdr:row>
      <xdr:rowOff>138111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85725</xdr:colOff>
      <xdr:row>37</xdr:row>
      <xdr:rowOff>38099</xdr:rowOff>
    </xdr:from>
    <xdr:to>
      <xdr:col>10</xdr:col>
      <xdr:colOff>352425</xdr:colOff>
      <xdr:row>48</xdr:row>
      <xdr:rowOff>95249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624840</xdr:colOff>
      <xdr:row>5</xdr:row>
      <xdr:rowOff>54811</xdr:rowOff>
    </xdr:from>
    <xdr:to>
      <xdr:col>2</xdr:col>
      <xdr:colOff>106680</xdr:colOff>
      <xdr:row>5</xdr:row>
      <xdr:rowOff>527028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873961"/>
          <a:ext cx="815340" cy="472217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4</xdr:row>
      <xdr:rowOff>57150</xdr:rowOff>
    </xdr:from>
    <xdr:to>
      <xdr:col>10</xdr:col>
      <xdr:colOff>361950</xdr:colOff>
      <xdr:row>12</xdr:row>
      <xdr:rowOff>147636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47625</xdr:colOff>
      <xdr:row>13</xdr:row>
      <xdr:rowOff>142875</xdr:rowOff>
    </xdr:from>
    <xdr:to>
      <xdr:col>10</xdr:col>
      <xdr:colOff>361950</xdr:colOff>
      <xdr:row>25</xdr:row>
      <xdr:rowOff>42861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38101</xdr:colOff>
      <xdr:row>26</xdr:row>
      <xdr:rowOff>47625</xdr:rowOff>
    </xdr:from>
    <xdr:to>
      <xdr:col>10</xdr:col>
      <xdr:colOff>333376</xdr:colOff>
      <xdr:row>34</xdr:row>
      <xdr:rowOff>138111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28575</xdr:colOff>
      <xdr:row>35</xdr:row>
      <xdr:rowOff>57150</xdr:rowOff>
    </xdr:from>
    <xdr:to>
      <xdr:col>10</xdr:col>
      <xdr:colOff>352425</xdr:colOff>
      <xdr:row>46</xdr:row>
      <xdr:rowOff>152400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16</xdr:row>
      <xdr:rowOff>76200</xdr:rowOff>
    </xdr:from>
    <xdr:to>
      <xdr:col>3</xdr:col>
      <xdr:colOff>523876</xdr:colOff>
      <xdr:row>26</xdr:row>
      <xdr:rowOff>76200</xdr:rowOff>
    </xdr:to>
    <xdr:cxnSp macro="">
      <xdr:nvCxnSpPr>
        <xdr:cNvPr id="3" name="Přímá spojnice se šipkou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CxnSpPr/>
      </xdr:nvCxnSpPr>
      <xdr:spPr>
        <a:xfrm flipH="1">
          <a:off x="3095625" y="4057650"/>
          <a:ext cx="9526" cy="2590800"/>
        </a:xfrm>
        <a:prstGeom prst="straightConnector1">
          <a:avLst/>
        </a:prstGeom>
        <a:ln w="5080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66675</xdr:colOff>
      <xdr:row>27</xdr:row>
      <xdr:rowOff>133350</xdr:rowOff>
    </xdr:from>
    <xdr:to>
      <xdr:col>4</xdr:col>
      <xdr:colOff>1000125</xdr:colOff>
      <xdr:row>27</xdr:row>
      <xdr:rowOff>133350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CxnSpPr/>
      </xdr:nvCxnSpPr>
      <xdr:spPr>
        <a:xfrm>
          <a:off x="3390900" y="6200775"/>
          <a:ext cx="933450" cy="0"/>
        </a:xfrm>
        <a:prstGeom prst="straightConnector1">
          <a:avLst/>
        </a:prstGeom>
        <a:ln w="50800">
          <a:solidFill>
            <a:schemeClr val="tx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28</xdr:row>
      <xdr:rowOff>47625</xdr:rowOff>
    </xdr:from>
    <xdr:to>
      <xdr:col>5</xdr:col>
      <xdr:colOff>533399</xdr:colOff>
      <xdr:row>31</xdr:row>
      <xdr:rowOff>95251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CxnSpPr/>
      </xdr:nvCxnSpPr>
      <xdr:spPr>
        <a:xfrm flipV="1">
          <a:off x="4895850" y="6400800"/>
          <a:ext cx="9524" cy="962026"/>
        </a:xfrm>
        <a:prstGeom prst="straightConnector1">
          <a:avLst/>
        </a:prstGeom>
        <a:ln w="12700">
          <a:solidFill>
            <a:schemeClr val="accent2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542925</xdr:colOff>
      <xdr:row>24</xdr:row>
      <xdr:rowOff>38100</xdr:rowOff>
    </xdr:from>
    <xdr:to>
      <xdr:col>5</xdr:col>
      <xdr:colOff>542926</xdr:colOff>
      <xdr:row>26</xdr:row>
      <xdr:rowOff>104775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CxnSpPr/>
      </xdr:nvCxnSpPr>
      <xdr:spPr>
        <a:xfrm>
          <a:off x="5219700" y="6038850"/>
          <a:ext cx="1" cy="638175"/>
        </a:xfrm>
        <a:prstGeom prst="straightConnector1">
          <a:avLst/>
        </a:prstGeom>
        <a:ln w="2540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</xdr:colOff>
      <xdr:row>10</xdr:row>
      <xdr:rowOff>76202</xdr:rowOff>
    </xdr:from>
    <xdr:to>
      <xdr:col>4</xdr:col>
      <xdr:colOff>523876</xdr:colOff>
      <xdr:row>14</xdr:row>
      <xdr:rowOff>133354</xdr:rowOff>
    </xdr:to>
    <xdr:cxnSp macro="">
      <xdr:nvCxnSpPr>
        <xdr:cNvPr id="10" name="Pravoúhlá spojnice 9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CxnSpPr/>
      </xdr:nvCxnSpPr>
      <xdr:spPr>
        <a:xfrm rot="5400000">
          <a:off x="3086100" y="2847977"/>
          <a:ext cx="1047752" cy="476251"/>
        </a:xfrm>
        <a:prstGeom prst="bentConnector3">
          <a:avLst>
            <a:gd name="adj1" fmla="val 100000"/>
          </a:avLst>
        </a:prstGeom>
        <a:ln w="50800">
          <a:solidFill>
            <a:schemeClr val="tx1">
              <a:lumMod val="75000"/>
              <a:lumOff val="2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1019173</xdr:colOff>
      <xdr:row>6</xdr:row>
      <xdr:rowOff>38100</xdr:rowOff>
    </xdr:from>
    <xdr:to>
      <xdr:col>2</xdr:col>
      <xdr:colOff>1000129</xdr:colOff>
      <xdr:row>14</xdr:row>
      <xdr:rowOff>133353</xdr:rowOff>
    </xdr:to>
    <xdr:cxnSp macro="">
      <xdr:nvCxnSpPr>
        <xdr:cNvPr id="11" name="Pravoúhlá spojnice 10"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CxnSpPr/>
      </xdr:nvCxnSpPr>
      <xdr:spPr>
        <a:xfrm rot="16200000" flipV="1">
          <a:off x="676274" y="2066924"/>
          <a:ext cx="2076453" cy="1028706"/>
        </a:xfrm>
        <a:prstGeom prst="bentConnector3">
          <a:avLst>
            <a:gd name="adj1" fmla="val 0"/>
          </a:avLst>
        </a:prstGeom>
        <a:ln w="50800">
          <a:solidFill>
            <a:schemeClr val="tx1">
              <a:lumMod val="75000"/>
              <a:lumOff val="2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28575</xdr:colOff>
      <xdr:row>10</xdr:row>
      <xdr:rowOff>57152</xdr:rowOff>
    </xdr:from>
    <xdr:to>
      <xdr:col>5</xdr:col>
      <xdr:colOff>485777</xdr:colOff>
      <xdr:row>15</xdr:row>
      <xdr:rowOff>142877</xdr:rowOff>
    </xdr:to>
    <xdr:cxnSp macro="">
      <xdr:nvCxnSpPr>
        <xdr:cNvPr id="12" name="Pravoúhlá spojnice 11">
          <a:extLst>
            <a:ext uri="{FF2B5EF4-FFF2-40B4-BE49-F238E27FC236}">
              <a16:creationId xmlns:a16="http://schemas.microsoft.com/office/drawing/2014/main" xmlns="" id="{00000000-0008-0000-1900-00000C000000}"/>
            </a:ext>
          </a:extLst>
        </xdr:cNvPr>
        <xdr:cNvCxnSpPr/>
      </xdr:nvCxnSpPr>
      <xdr:spPr>
        <a:xfrm rot="10800000" flipV="1">
          <a:off x="3352800" y="2543177"/>
          <a:ext cx="1504952" cy="1323975"/>
        </a:xfrm>
        <a:prstGeom prst="bentConnector3">
          <a:avLst>
            <a:gd name="adj1" fmla="val -633"/>
          </a:avLst>
        </a:prstGeom>
        <a:ln w="444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38108</xdr:colOff>
      <xdr:row>16</xdr:row>
      <xdr:rowOff>76200</xdr:rowOff>
    </xdr:from>
    <xdr:to>
      <xdr:col>3</xdr:col>
      <xdr:colOff>114300</xdr:colOff>
      <xdr:row>18</xdr:row>
      <xdr:rowOff>123820</xdr:rowOff>
    </xdr:to>
    <xdr:cxnSp macro="">
      <xdr:nvCxnSpPr>
        <xdr:cNvPr id="14" name="Pravoúhlá spojnice 13">
          <a:extLst>
            <a:ext uri="{FF2B5EF4-FFF2-40B4-BE49-F238E27FC236}">
              <a16:creationId xmlns:a16="http://schemas.microsoft.com/office/drawing/2014/main" xmlns="" id="{00000000-0008-0000-1900-00000E000000}"/>
            </a:ext>
          </a:extLst>
        </xdr:cNvPr>
        <xdr:cNvCxnSpPr/>
      </xdr:nvCxnSpPr>
      <xdr:spPr>
        <a:xfrm rot="10800000" flipV="1">
          <a:off x="1571633" y="4057650"/>
          <a:ext cx="1123942" cy="542920"/>
        </a:xfrm>
        <a:prstGeom prst="bentConnector3">
          <a:avLst>
            <a:gd name="adj1" fmla="val 0"/>
          </a:avLst>
        </a:prstGeom>
        <a:ln w="12700">
          <a:solidFill>
            <a:schemeClr val="accent6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847725</xdr:colOff>
      <xdr:row>16</xdr:row>
      <xdr:rowOff>76200</xdr:rowOff>
    </xdr:from>
    <xdr:to>
      <xdr:col>4</xdr:col>
      <xdr:colOff>1019175</xdr:colOff>
      <xdr:row>19</xdr:row>
      <xdr:rowOff>133350</xdr:rowOff>
    </xdr:to>
    <xdr:cxnSp macro="">
      <xdr:nvCxnSpPr>
        <xdr:cNvPr id="16" name="Pravoúhlá spojnice 15">
          <a:extLst>
            <a:ext uri="{FF2B5EF4-FFF2-40B4-BE49-F238E27FC236}">
              <a16:creationId xmlns:a16="http://schemas.microsoft.com/office/drawing/2014/main" xmlns="" id="{00000000-0008-0000-1900-000010000000}"/>
            </a:ext>
          </a:extLst>
        </xdr:cNvPr>
        <xdr:cNvCxnSpPr/>
      </xdr:nvCxnSpPr>
      <xdr:spPr>
        <a:xfrm>
          <a:off x="3429000" y="4057650"/>
          <a:ext cx="1219200" cy="800100"/>
        </a:xfrm>
        <a:prstGeom prst="bentConnector3">
          <a:avLst>
            <a:gd name="adj1" fmla="val -781"/>
          </a:avLst>
        </a:prstGeom>
        <a:ln w="19050">
          <a:solidFill>
            <a:schemeClr val="bg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66675</xdr:colOff>
      <xdr:row>26</xdr:row>
      <xdr:rowOff>123825</xdr:rowOff>
    </xdr:from>
    <xdr:to>
      <xdr:col>2</xdr:col>
      <xdr:colOff>981075</xdr:colOff>
      <xdr:row>27</xdr:row>
      <xdr:rowOff>95250</xdr:rowOff>
    </xdr:to>
    <xdr:cxnSp macro="">
      <xdr:nvCxnSpPr>
        <xdr:cNvPr id="17" name="Pravoúhlá spojnice 16">
          <a:extLst>
            <a:ext uri="{FF2B5EF4-FFF2-40B4-BE49-F238E27FC236}">
              <a16:creationId xmlns:a16="http://schemas.microsoft.com/office/drawing/2014/main" xmlns="" id="{00000000-0008-0000-1900-000011000000}"/>
            </a:ext>
          </a:extLst>
        </xdr:cNvPr>
        <xdr:cNvCxnSpPr/>
      </xdr:nvCxnSpPr>
      <xdr:spPr>
        <a:xfrm>
          <a:off x="1295400" y="5905500"/>
          <a:ext cx="914400" cy="257175"/>
        </a:xfrm>
        <a:prstGeom prst="bentConnector3">
          <a:avLst/>
        </a:prstGeom>
        <a:ln w="12700">
          <a:solidFill>
            <a:schemeClr val="tx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27</xdr:row>
      <xdr:rowOff>200022</xdr:rowOff>
    </xdr:from>
    <xdr:to>
      <xdr:col>2</xdr:col>
      <xdr:colOff>981077</xdr:colOff>
      <xdr:row>28</xdr:row>
      <xdr:rowOff>152399</xdr:rowOff>
    </xdr:to>
    <xdr:cxnSp macro="">
      <xdr:nvCxnSpPr>
        <xdr:cNvPr id="18" name="Pravoúhlá spojnice 17">
          <a:extLst>
            <a:ext uri="{FF2B5EF4-FFF2-40B4-BE49-F238E27FC236}">
              <a16:creationId xmlns:a16="http://schemas.microsoft.com/office/drawing/2014/main" xmlns="" id="{00000000-0008-0000-1900-000012000000}"/>
            </a:ext>
          </a:extLst>
        </xdr:cNvPr>
        <xdr:cNvCxnSpPr/>
      </xdr:nvCxnSpPr>
      <xdr:spPr>
        <a:xfrm rot="10800000" flipV="1">
          <a:off x="1257300" y="6267447"/>
          <a:ext cx="952502" cy="238127"/>
        </a:xfrm>
        <a:prstGeom prst="bentConnector3">
          <a:avLst>
            <a:gd name="adj1" fmla="val 50000"/>
          </a:avLst>
        </a:prstGeom>
        <a:ln w="12700">
          <a:solidFill>
            <a:schemeClr val="tx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32808</xdr:colOff>
      <xdr:row>33</xdr:row>
      <xdr:rowOff>31222</xdr:rowOff>
    </xdr:from>
    <xdr:to>
      <xdr:col>3</xdr:col>
      <xdr:colOff>518583</xdr:colOff>
      <xdr:row>35</xdr:row>
      <xdr:rowOff>174098</xdr:rowOff>
    </xdr:to>
    <xdr:cxnSp macro="">
      <xdr:nvCxnSpPr>
        <xdr:cNvPr id="21" name="Pravoúhlá spojnice 20">
          <a:extLst>
            <a:ext uri="{FF2B5EF4-FFF2-40B4-BE49-F238E27FC236}">
              <a16:creationId xmlns:a16="http://schemas.microsoft.com/office/drawing/2014/main" xmlns="" id="{00000000-0008-0000-1900-000015000000}"/>
            </a:ext>
          </a:extLst>
        </xdr:cNvPr>
        <xdr:cNvCxnSpPr/>
      </xdr:nvCxnSpPr>
      <xdr:spPr>
        <a:xfrm rot="5400000" flipH="1" flipV="1">
          <a:off x="2466446" y="8321147"/>
          <a:ext cx="777876" cy="485775"/>
        </a:xfrm>
        <a:prstGeom prst="bentConnector3">
          <a:avLst>
            <a:gd name="adj1" fmla="val 1852"/>
          </a:avLst>
        </a:prstGeom>
        <a:ln w="25400">
          <a:solidFill>
            <a:schemeClr val="accent2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838201</xdr:colOff>
      <xdr:row>16</xdr:row>
      <xdr:rowOff>66674</xdr:rowOff>
    </xdr:from>
    <xdr:to>
      <xdr:col>4</xdr:col>
      <xdr:colOff>1009651</xdr:colOff>
      <xdr:row>23</xdr:row>
      <xdr:rowOff>142873</xdr:rowOff>
    </xdr:to>
    <xdr:cxnSp macro="">
      <xdr:nvCxnSpPr>
        <xdr:cNvPr id="24" name="Pravoúhlá spojnice 23">
          <a:extLst>
            <a:ext uri="{FF2B5EF4-FFF2-40B4-BE49-F238E27FC236}">
              <a16:creationId xmlns:a16="http://schemas.microsoft.com/office/drawing/2014/main" xmlns="" id="{00000000-0008-0000-1900-000018000000}"/>
            </a:ext>
          </a:extLst>
        </xdr:cNvPr>
        <xdr:cNvCxnSpPr/>
      </xdr:nvCxnSpPr>
      <xdr:spPr>
        <a:xfrm rot="16200000" flipH="1">
          <a:off x="3124201" y="4343399"/>
          <a:ext cx="1809749" cy="1219200"/>
        </a:xfrm>
        <a:prstGeom prst="bentConnector3">
          <a:avLst>
            <a:gd name="adj1" fmla="val 100000"/>
          </a:avLst>
        </a:prstGeom>
        <a:ln w="2540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28</xdr:row>
      <xdr:rowOff>38100</xdr:rowOff>
    </xdr:from>
    <xdr:to>
      <xdr:col>3</xdr:col>
      <xdr:colOff>514350</xdr:colOff>
      <xdr:row>31</xdr:row>
      <xdr:rowOff>95250</xdr:rowOff>
    </xdr:to>
    <xdr:cxnSp macro="">
      <xdr:nvCxnSpPr>
        <xdr:cNvPr id="39" name="Přímá spojnice se šipkou 38">
          <a:extLst>
            <a:ext uri="{FF2B5EF4-FFF2-40B4-BE49-F238E27FC236}">
              <a16:creationId xmlns:a16="http://schemas.microsoft.com/office/drawing/2014/main" xmlns="" id="{00000000-0008-0000-1900-000027000000}"/>
            </a:ext>
          </a:extLst>
        </xdr:cNvPr>
        <xdr:cNvCxnSpPr/>
      </xdr:nvCxnSpPr>
      <xdr:spPr>
        <a:xfrm flipV="1">
          <a:off x="3086100" y="6648450"/>
          <a:ext cx="9525" cy="971550"/>
        </a:xfrm>
        <a:prstGeom prst="straightConnector1">
          <a:avLst/>
        </a:prstGeom>
        <a:ln w="25400">
          <a:solidFill>
            <a:schemeClr val="accent2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476253</xdr:colOff>
      <xdr:row>33</xdr:row>
      <xdr:rowOff>19051</xdr:rowOff>
    </xdr:from>
    <xdr:to>
      <xdr:col>4</xdr:col>
      <xdr:colOff>514351</xdr:colOff>
      <xdr:row>35</xdr:row>
      <xdr:rowOff>161925</xdr:rowOff>
    </xdr:to>
    <xdr:cxnSp macro="">
      <xdr:nvCxnSpPr>
        <xdr:cNvPr id="63" name="Pravoúhlá spojnice 62">
          <a:extLst>
            <a:ext uri="{FF2B5EF4-FFF2-40B4-BE49-F238E27FC236}">
              <a16:creationId xmlns:a16="http://schemas.microsoft.com/office/drawing/2014/main" xmlns="" id="{00000000-0008-0000-1900-00003F000000}"/>
            </a:ext>
          </a:extLst>
        </xdr:cNvPr>
        <xdr:cNvCxnSpPr/>
      </xdr:nvCxnSpPr>
      <xdr:spPr>
        <a:xfrm flipV="1">
          <a:off x="3057528" y="8172451"/>
          <a:ext cx="1085848" cy="771524"/>
        </a:xfrm>
        <a:prstGeom prst="bentConnector3">
          <a:avLst>
            <a:gd name="adj1" fmla="val 100000"/>
          </a:avLst>
        </a:prstGeom>
        <a:ln w="25400">
          <a:solidFill>
            <a:schemeClr val="accent2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510120</xdr:colOff>
      <xdr:row>33</xdr:row>
      <xdr:rowOff>39161</xdr:rowOff>
    </xdr:from>
    <xdr:to>
      <xdr:col>5</xdr:col>
      <xdr:colOff>510121</xdr:colOff>
      <xdr:row>35</xdr:row>
      <xdr:rowOff>162983</xdr:rowOff>
    </xdr:to>
    <xdr:cxnSp macro="">
      <xdr:nvCxnSpPr>
        <xdr:cNvPr id="66" name="Pravoúhlá spojnice 65">
          <a:extLst>
            <a:ext uri="{FF2B5EF4-FFF2-40B4-BE49-F238E27FC236}">
              <a16:creationId xmlns:a16="http://schemas.microsoft.com/office/drawing/2014/main" xmlns="" id="{00000000-0008-0000-1900-000042000000}"/>
            </a:ext>
          </a:extLst>
        </xdr:cNvPr>
        <xdr:cNvCxnSpPr/>
      </xdr:nvCxnSpPr>
      <xdr:spPr>
        <a:xfrm flipV="1">
          <a:off x="4140203" y="8198911"/>
          <a:ext cx="1047751" cy="748239"/>
        </a:xfrm>
        <a:prstGeom prst="bentConnector3">
          <a:avLst>
            <a:gd name="adj1" fmla="val 100000"/>
          </a:avLst>
        </a:prstGeom>
        <a:ln w="25400">
          <a:solidFill>
            <a:schemeClr val="accent2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492125</xdr:colOff>
      <xdr:row>29</xdr:row>
      <xdr:rowOff>206375</xdr:rowOff>
    </xdr:from>
    <xdr:to>
      <xdr:col>5</xdr:col>
      <xdr:colOff>531812</xdr:colOff>
      <xdr:row>31</xdr:row>
      <xdr:rowOff>142875</xdr:rowOff>
    </xdr:to>
    <xdr:cxnSp macro="">
      <xdr:nvCxnSpPr>
        <xdr:cNvPr id="75" name="Pravoúhlá spojnice 74">
          <a:extLst>
            <a:ext uri="{FF2B5EF4-FFF2-40B4-BE49-F238E27FC236}">
              <a16:creationId xmlns:a16="http://schemas.microsoft.com/office/drawing/2014/main" xmlns="" id="{00000000-0008-0000-1900-00004B000000}"/>
            </a:ext>
          </a:extLst>
        </xdr:cNvPr>
        <xdr:cNvCxnSpPr/>
      </xdr:nvCxnSpPr>
      <xdr:spPr>
        <a:xfrm flipV="1">
          <a:off x="4119563" y="7080250"/>
          <a:ext cx="1087437" cy="571500"/>
        </a:xfrm>
        <a:prstGeom prst="bentConnector3">
          <a:avLst>
            <a:gd name="adj1" fmla="val 365"/>
          </a:avLst>
        </a:prstGeom>
        <a:ln w="127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38106</xdr:colOff>
      <xdr:row>16</xdr:row>
      <xdr:rowOff>38099</xdr:rowOff>
    </xdr:from>
    <xdr:to>
      <xdr:col>3</xdr:col>
      <xdr:colOff>285750</xdr:colOff>
      <xdr:row>20</xdr:row>
      <xdr:rowOff>123820</xdr:rowOff>
    </xdr:to>
    <xdr:cxnSp macro="">
      <xdr:nvCxnSpPr>
        <xdr:cNvPr id="92" name="Pravoúhlá spojnice 91">
          <a:extLst>
            <a:ext uri="{FF2B5EF4-FFF2-40B4-BE49-F238E27FC236}">
              <a16:creationId xmlns:a16="http://schemas.microsoft.com/office/drawing/2014/main" xmlns="" id="{00000000-0008-0000-1900-00005C000000}"/>
            </a:ext>
          </a:extLst>
        </xdr:cNvPr>
        <xdr:cNvCxnSpPr/>
      </xdr:nvCxnSpPr>
      <xdr:spPr>
        <a:xfrm rot="10800000" flipV="1">
          <a:off x="1571631" y="4019549"/>
          <a:ext cx="1295394" cy="1076321"/>
        </a:xfrm>
        <a:prstGeom prst="bentConnector3">
          <a:avLst>
            <a:gd name="adj1" fmla="val 0"/>
          </a:avLst>
        </a:prstGeom>
        <a:ln w="50800">
          <a:solidFill>
            <a:schemeClr val="accent6">
              <a:lumMod val="75000"/>
            </a:schemeClr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1038226</xdr:colOff>
      <xdr:row>6</xdr:row>
      <xdr:rowOff>19047</xdr:rowOff>
    </xdr:from>
    <xdr:to>
      <xdr:col>5</xdr:col>
      <xdr:colOff>485776</xdr:colOff>
      <xdr:row>8</xdr:row>
      <xdr:rowOff>219074</xdr:rowOff>
    </xdr:to>
    <xdr:cxnSp macro="">
      <xdr:nvCxnSpPr>
        <xdr:cNvPr id="35" name="Pravoúhlá spojnice 34">
          <a:extLst>
            <a:ext uri="{FF2B5EF4-FFF2-40B4-BE49-F238E27FC236}">
              <a16:creationId xmlns:a16="http://schemas.microsoft.com/office/drawing/2014/main" xmlns="" id="{00000000-0008-0000-1900-000023000000}"/>
            </a:ext>
          </a:extLst>
        </xdr:cNvPr>
        <xdr:cNvCxnSpPr/>
      </xdr:nvCxnSpPr>
      <xdr:spPr>
        <a:xfrm rot="16200000" flipH="1">
          <a:off x="4567237" y="1624011"/>
          <a:ext cx="695327" cy="495300"/>
        </a:xfrm>
        <a:prstGeom prst="bentConnector3">
          <a:avLst>
            <a:gd name="adj1" fmla="val 50000"/>
          </a:avLst>
        </a:prstGeom>
        <a:ln w="3810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533400</xdr:colOff>
      <xdr:row>6</xdr:row>
      <xdr:rowOff>19053</xdr:rowOff>
    </xdr:from>
    <xdr:to>
      <xdr:col>4</xdr:col>
      <xdr:colOff>1038225</xdr:colOff>
      <xdr:row>8</xdr:row>
      <xdr:rowOff>219079</xdr:rowOff>
    </xdr:to>
    <xdr:cxnSp macro="">
      <xdr:nvCxnSpPr>
        <xdr:cNvPr id="40" name="Pravoúhlá spojnice 39">
          <a:extLst>
            <a:ext uri="{FF2B5EF4-FFF2-40B4-BE49-F238E27FC236}">
              <a16:creationId xmlns:a16="http://schemas.microsoft.com/office/drawing/2014/main" xmlns="" id="{00000000-0008-0000-1900-000028000000}"/>
            </a:ext>
          </a:extLst>
        </xdr:cNvPr>
        <xdr:cNvCxnSpPr/>
      </xdr:nvCxnSpPr>
      <xdr:spPr>
        <a:xfrm rot="5400000">
          <a:off x="4067175" y="1619253"/>
          <a:ext cx="695326" cy="504825"/>
        </a:xfrm>
        <a:prstGeom prst="bentConnector3">
          <a:avLst>
            <a:gd name="adj1" fmla="val 50000"/>
          </a:avLst>
        </a:prstGeom>
        <a:ln w="50800">
          <a:solidFill>
            <a:schemeClr val="tx1">
              <a:lumMod val="65000"/>
              <a:lumOff val="3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33337</xdr:rowOff>
    </xdr:from>
    <xdr:to>
      <xdr:col>11</xdr:col>
      <xdr:colOff>447675</xdr:colOff>
      <xdr:row>37</xdr:row>
      <xdr:rowOff>28575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39</xdr:row>
      <xdr:rowOff>19050</xdr:rowOff>
    </xdr:from>
    <xdr:to>
      <xdr:col>12</xdr:col>
      <xdr:colOff>38100</xdr:colOff>
      <xdr:row>57</xdr:row>
      <xdr:rowOff>109538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2</xdr:row>
      <xdr:rowOff>180975</xdr:rowOff>
    </xdr:from>
    <xdr:to>
      <xdr:col>12</xdr:col>
      <xdr:colOff>85725</xdr:colOff>
      <xdr:row>16</xdr:row>
      <xdr:rowOff>61913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4</xdr:row>
      <xdr:rowOff>166689</xdr:rowOff>
    </xdr:from>
    <xdr:to>
      <xdr:col>15</xdr:col>
      <xdr:colOff>457200</xdr:colOff>
      <xdr:row>13</xdr:row>
      <xdr:rowOff>95250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1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27</xdr:row>
      <xdr:rowOff>0</xdr:rowOff>
    </xdr:from>
    <xdr:to>
      <xdr:col>15</xdr:col>
      <xdr:colOff>466725</xdr:colOff>
      <xdr:row>37</xdr:row>
      <xdr:rowOff>114300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xmlns="" id="{00000000-0008-0000-1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47625</xdr:colOff>
      <xdr:row>15</xdr:row>
      <xdr:rowOff>30479</xdr:rowOff>
    </xdr:from>
    <xdr:to>
      <xdr:col>15</xdr:col>
      <xdr:colOff>409575</xdr:colOff>
      <xdr:row>25</xdr:row>
      <xdr:rowOff>66674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2</xdr:row>
      <xdr:rowOff>166689</xdr:rowOff>
    </xdr:from>
    <xdr:to>
      <xdr:col>15</xdr:col>
      <xdr:colOff>457200</xdr:colOff>
      <xdr:row>11</xdr:row>
      <xdr:rowOff>95250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12</xdr:row>
      <xdr:rowOff>142875</xdr:rowOff>
    </xdr:from>
    <xdr:to>
      <xdr:col>15</xdr:col>
      <xdr:colOff>466725</xdr:colOff>
      <xdr:row>23</xdr:row>
      <xdr:rowOff>104775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1D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104775</xdr:colOff>
      <xdr:row>25</xdr:row>
      <xdr:rowOff>0</xdr:rowOff>
    </xdr:from>
    <xdr:to>
      <xdr:col>15</xdr:col>
      <xdr:colOff>466725</xdr:colOff>
      <xdr:row>35</xdr:row>
      <xdr:rowOff>114300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xmlns="" id="{00000000-0008-0000-1D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2</xdr:row>
      <xdr:rowOff>166689</xdr:rowOff>
    </xdr:from>
    <xdr:to>
      <xdr:col>15</xdr:col>
      <xdr:colOff>457200</xdr:colOff>
      <xdr:row>11</xdr:row>
      <xdr:rowOff>95250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12</xdr:row>
      <xdr:rowOff>142875</xdr:rowOff>
    </xdr:from>
    <xdr:to>
      <xdr:col>15</xdr:col>
      <xdr:colOff>466725</xdr:colOff>
      <xdr:row>23</xdr:row>
      <xdr:rowOff>104775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1E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104775</xdr:colOff>
      <xdr:row>25</xdr:row>
      <xdr:rowOff>0</xdr:rowOff>
    </xdr:from>
    <xdr:to>
      <xdr:col>15</xdr:col>
      <xdr:colOff>466725</xdr:colOff>
      <xdr:row>35</xdr:row>
      <xdr:rowOff>114300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xmlns="" id="{00000000-0008-0000-1E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2</xdr:row>
      <xdr:rowOff>166689</xdr:rowOff>
    </xdr:from>
    <xdr:to>
      <xdr:col>15</xdr:col>
      <xdr:colOff>457200</xdr:colOff>
      <xdr:row>11</xdr:row>
      <xdr:rowOff>95250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1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12</xdr:row>
      <xdr:rowOff>142875</xdr:rowOff>
    </xdr:from>
    <xdr:to>
      <xdr:col>15</xdr:col>
      <xdr:colOff>466725</xdr:colOff>
      <xdr:row>23</xdr:row>
      <xdr:rowOff>104775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1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104775</xdr:colOff>
      <xdr:row>25</xdr:row>
      <xdr:rowOff>0</xdr:rowOff>
    </xdr:from>
    <xdr:to>
      <xdr:col>15</xdr:col>
      <xdr:colOff>466725</xdr:colOff>
      <xdr:row>35</xdr:row>
      <xdr:rowOff>114300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1F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2</xdr:row>
      <xdr:rowOff>166689</xdr:rowOff>
    </xdr:from>
    <xdr:to>
      <xdr:col>15</xdr:col>
      <xdr:colOff>457200</xdr:colOff>
      <xdr:row>11</xdr:row>
      <xdr:rowOff>95250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2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12</xdr:row>
      <xdr:rowOff>142875</xdr:rowOff>
    </xdr:from>
    <xdr:to>
      <xdr:col>15</xdr:col>
      <xdr:colOff>466725</xdr:colOff>
      <xdr:row>23</xdr:row>
      <xdr:rowOff>104775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2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104775</xdr:colOff>
      <xdr:row>25</xdr:row>
      <xdr:rowOff>0</xdr:rowOff>
    </xdr:from>
    <xdr:to>
      <xdr:col>15</xdr:col>
      <xdr:colOff>466725</xdr:colOff>
      <xdr:row>35</xdr:row>
      <xdr:rowOff>114300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2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2</xdr:row>
      <xdr:rowOff>166689</xdr:rowOff>
    </xdr:from>
    <xdr:to>
      <xdr:col>15</xdr:col>
      <xdr:colOff>457200</xdr:colOff>
      <xdr:row>11</xdr:row>
      <xdr:rowOff>95250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2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12</xdr:row>
      <xdr:rowOff>142875</xdr:rowOff>
    </xdr:from>
    <xdr:to>
      <xdr:col>15</xdr:col>
      <xdr:colOff>466725</xdr:colOff>
      <xdr:row>23</xdr:row>
      <xdr:rowOff>104775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2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104775</xdr:colOff>
      <xdr:row>25</xdr:row>
      <xdr:rowOff>0</xdr:rowOff>
    </xdr:from>
    <xdr:to>
      <xdr:col>15</xdr:col>
      <xdr:colOff>466725</xdr:colOff>
      <xdr:row>35</xdr:row>
      <xdr:rowOff>114300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2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2</xdr:row>
      <xdr:rowOff>166689</xdr:rowOff>
    </xdr:from>
    <xdr:to>
      <xdr:col>17</xdr:col>
      <xdr:colOff>457200</xdr:colOff>
      <xdr:row>11</xdr:row>
      <xdr:rowOff>95250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104775</xdr:colOff>
      <xdr:row>12</xdr:row>
      <xdr:rowOff>142875</xdr:rowOff>
    </xdr:from>
    <xdr:to>
      <xdr:col>17</xdr:col>
      <xdr:colOff>466725</xdr:colOff>
      <xdr:row>23</xdr:row>
      <xdr:rowOff>104775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104775</xdr:colOff>
      <xdr:row>25</xdr:row>
      <xdr:rowOff>0</xdr:rowOff>
    </xdr:from>
    <xdr:to>
      <xdr:col>17</xdr:col>
      <xdr:colOff>466725</xdr:colOff>
      <xdr:row>35</xdr:row>
      <xdr:rowOff>114300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85726</xdr:rowOff>
    </xdr:from>
    <xdr:to>
      <xdr:col>14</xdr:col>
      <xdr:colOff>1050741</xdr:colOff>
      <xdr:row>45</xdr:row>
      <xdr:rowOff>19051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50561393-6AD3-4D00-AAC5-BDDBA27F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351"/>
          <a:ext cx="9585141" cy="60769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123825</xdr:colOff>
      <xdr:row>1</xdr:row>
      <xdr:rowOff>0</xdr:rowOff>
    </xdr:from>
    <xdr:to>
      <xdr:col>11</xdr:col>
      <xdr:colOff>123825</xdr:colOff>
      <xdr:row>3</xdr:row>
      <xdr:rowOff>37113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2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359411"/>
          <a:ext cx="257175" cy="303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251314</xdr:colOff>
      <xdr:row>8</xdr:row>
      <xdr:rowOff>152400</xdr:rowOff>
    </xdr:from>
    <xdr:to>
      <xdr:col>7</xdr:col>
      <xdr:colOff>660889</xdr:colOff>
      <xdr:row>25</xdr:row>
      <xdr:rowOff>66675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2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361950</xdr:colOff>
      <xdr:row>35</xdr:row>
      <xdr:rowOff>47626</xdr:rowOff>
    </xdr:from>
    <xdr:to>
      <xdr:col>8</xdr:col>
      <xdr:colOff>0</xdr:colOff>
      <xdr:row>51</xdr:row>
      <xdr:rowOff>142876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xmlns="" id="{00000000-0008-0000-2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152400</xdr:rowOff>
    </xdr:from>
    <xdr:to>
      <xdr:col>1</xdr:col>
      <xdr:colOff>247463</xdr:colOff>
      <xdr:row>16</xdr:row>
      <xdr:rowOff>18925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17716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152400</xdr:rowOff>
    </xdr:from>
    <xdr:to>
      <xdr:col>1</xdr:col>
      <xdr:colOff>209363</xdr:colOff>
      <xdr:row>24</xdr:row>
      <xdr:rowOff>155369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3400425"/>
          <a:ext cx="1457138" cy="9745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161925</xdr:rowOff>
    </xdr:from>
    <xdr:to>
      <xdr:col>1</xdr:col>
      <xdr:colOff>247463</xdr:colOff>
      <xdr:row>34</xdr:row>
      <xdr:rowOff>28450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2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503872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152400</xdr:rowOff>
    </xdr:from>
    <xdr:to>
      <xdr:col>1</xdr:col>
      <xdr:colOff>247463</xdr:colOff>
      <xdr:row>43</xdr:row>
      <xdr:rowOff>18925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665797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152399</xdr:rowOff>
    </xdr:from>
    <xdr:to>
      <xdr:col>2</xdr:col>
      <xdr:colOff>19161</xdr:colOff>
      <xdr:row>51</xdr:row>
      <xdr:rowOff>123824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xmlns="" id="{00000000-0008-0000-2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biLevel thresh="75000"/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2326" b="95349" l="3597" r="978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9599"/>
          <a:ext cx="1524111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38</xdr:row>
      <xdr:rowOff>38099</xdr:rowOff>
    </xdr:from>
    <xdr:to>
      <xdr:col>10</xdr:col>
      <xdr:colOff>542925</xdr:colOff>
      <xdr:row>43</xdr:row>
      <xdr:rowOff>142874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26</xdr:row>
      <xdr:rowOff>76201</xdr:rowOff>
    </xdr:from>
    <xdr:to>
      <xdr:col>5</xdr:col>
      <xdr:colOff>38100</xdr:colOff>
      <xdr:row>36</xdr:row>
      <xdr:rowOff>133351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314326</xdr:colOff>
      <xdr:row>26</xdr:row>
      <xdr:rowOff>114300</xdr:rowOff>
    </xdr:from>
    <xdr:to>
      <xdr:col>10</xdr:col>
      <xdr:colOff>561976</xdr:colOff>
      <xdr:row>36</xdr:row>
      <xdr:rowOff>133350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26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33</xdr:row>
      <xdr:rowOff>47624</xdr:rowOff>
    </xdr:from>
    <xdr:to>
      <xdr:col>9</xdr:col>
      <xdr:colOff>0</xdr:colOff>
      <xdr:row>63</xdr:row>
      <xdr:rowOff>85725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25</xdr:row>
      <xdr:rowOff>47625</xdr:rowOff>
    </xdr:from>
    <xdr:to>
      <xdr:col>5</xdr:col>
      <xdr:colOff>495300</xdr:colOff>
      <xdr:row>39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457200</xdr:colOff>
      <xdr:row>25</xdr:row>
      <xdr:rowOff>104775</xdr:rowOff>
    </xdr:from>
    <xdr:to>
      <xdr:col>13</xdr:col>
      <xdr:colOff>533400</xdr:colOff>
      <xdr:row>39</xdr:row>
      <xdr:rowOff>85726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19</xdr:row>
      <xdr:rowOff>71436</xdr:rowOff>
    </xdr:from>
    <xdr:to>
      <xdr:col>12</xdr:col>
      <xdr:colOff>561975</xdr:colOff>
      <xdr:row>40</xdr:row>
      <xdr:rowOff>133349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9526</xdr:rowOff>
    </xdr:from>
    <xdr:to>
      <xdr:col>6</xdr:col>
      <xdr:colOff>504075</xdr:colOff>
      <xdr:row>50</xdr:row>
      <xdr:rowOff>19051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849B6403-16AD-4E5A-AF8D-26C2BE45C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38100</xdr:colOff>
      <xdr:row>36</xdr:row>
      <xdr:rowOff>9525</xdr:rowOff>
    </xdr:from>
    <xdr:to>
      <xdr:col>15</xdr:col>
      <xdr:colOff>342900</xdr:colOff>
      <xdr:row>50</xdr:row>
      <xdr:rowOff>97800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8142FE5A-1A0D-478C-9049-037D5904D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53</xdr:row>
      <xdr:rowOff>0</xdr:rowOff>
    </xdr:from>
    <xdr:to>
      <xdr:col>6</xdr:col>
      <xdr:colOff>504075</xdr:colOff>
      <xdr:row>65</xdr:row>
      <xdr:rowOff>162000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AC0BF21A-DC37-4F57-B1F1-E287A2188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</xdr:colOff>
      <xdr:row>53</xdr:row>
      <xdr:rowOff>0</xdr:rowOff>
    </xdr:from>
    <xdr:to>
      <xdr:col>15</xdr:col>
      <xdr:colOff>257550</xdr:colOff>
      <xdr:row>65</xdr:row>
      <xdr:rowOff>162000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57F19653-5945-4137-A0CE-011CDB40F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10</xdr:row>
      <xdr:rowOff>28575</xdr:rowOff>
    </xdr:from>
    <xdr:to>
      <xdr:col>1</xdr:col>
      <xdr:colOff>155486</xdr:colOff>
      <xdr:row>15</xdr:row>
      <xdr:rowOff>66675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xmlns="" id="{00000000-0008-0000-2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7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14500"/>
          <a:ext cx="1079411" cy="895350"/>
        </a:xfrm>
        <a:prstGeom prst="rect">
          <a:avLst/>
        </a:prstGeom>
        <a:noFill/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17</xdr:row>
      <xdr:rowOff>47625</xdr:rowOff>
    </xdr:from>
    <xdr:to>
      <xdr:col>1</xdr:col>
      <xdr:colOff>203075</xdr:colOff>
      <xdr:row>22</xdr:row>
      <xdr:rowOff>114300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xmlns="" id="{00000000-0008-0000-2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00350"/>
          <a:ext cx="1307975" cy="923925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457201</xdr:colOff>
      <xdr:row>24</xdr:row>
      <xdr:rowOff>155412</xdr:rowOff>
    </xdr:from>
    <xdr:to>
      <xdr:col>0</xdr:col>
      <xdr:colOff>1257300</xdr:colOff>
      <xdr:row>28</xdr:row>
      <xdr:rowOff>76199</xdr:rowOff>
    </xdr:to>
    <xdr:pic>
      <xdr:nvPicPr>
        <xdr:cNvPr id="20" name="Picture 5">
          <a:extLst>
            <a:ext uri="{FF2B5EF4-FFF2-40B4-BE49-F238E27FC236}">
              <a16:creationId xmlns:a16="http://schemas.microsoft.com/office/drawing/2014/main" xmlns="" id="{00000000-0008-0000-2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4089237"/>
          <a:ext cx="800099" cy="606587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31</xdr:row>
      <xdr:rowOff>76200</xdr:rowOff>
    </xdr:from>
    <xdr:to>
      <xdr:col>1</xdr:col>
      <xdr:colOff>66675</xdr:colOff>
      <xdr:row>35</xdr:row>
      <xdr:rowOff>167947</xdr:rowOff>
    </xdr:to>
    <xdr:pic>
      <xdr:nvPicPr>
        <xdr:cNvPr id="21" name="Picture 6">
          <a:extLst>
            <a:ext uri="{FF2B5EF4-FFF2-40B4-BE49-F238E27FC236}">
              <a16:creationId xmlns:a16="http://schemas.microsoft.com/office/drawing/2014/main" xmlns="" id="{00000000-0008-0000-2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grayscl/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7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191125"/>
          <a:ext cx="1009650" cy="777547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45</xdr:row>
      <xdr:rowOff>28576</xdr:rowOff>
    </xdr:from>
    <xdr:to>
      <xdr:col>1</xdr:col>
      <xdr:colOff>59563</xdr:colOff>
      <xdr:row>50</xdr:row>
      <xdr:rowOff>28576</xdr:rowOff>
    </xdr:to>
    <xdr:pic>
      <xdr:nvPicPr>
        <xdr:cNvPr id="23" name="Picture 8">
          <a:extLst>
            <a:ext uri="{FF2B5EF4-FFF2-40B4-BE49-F238E27FC236}">
              <a16:creationId xmlns:a16="http://schemas.microsoft.com/office/drawing/2014/main" xmlns="" id="{00000000-0008-0000-2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grayscl/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778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505701"/>
          <a:ext cx="935863" cy="857250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52</xdr:row>
      <xdr:rowOff>9525</xdr:rowOff>
    </xdr:from>
    <xdr:to>
      <xdr:col>0</xdr:col>
      <xdr:colOff>1192030</xdr:colOff>
      <xdr:row>57</xdr:row>
      <xdr:rowOff>104775</xdr:rowOff>
    </xdr:to>
    <xdr:pic>
      <xdr:nvPicPr>
        <xdr:cNvPr id="25" name="Picture 9">
          <a:extLst>
            <a:ext uri="{FF2B5EF4-FFF2-40B4-BE49-F238E27FC236}">
              <a16:creationId xmlns:a16="http://schemas.microsoft.com/office/drawing/2014/main" xmlns="" id="{00000000-0008-0000-2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grayscl/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905875"/>
          <a:ext cx="696730" cy="952500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38</xdr:row>
      <xdr:rowOff>114300</xdr:rowOff>
    </xdr:from>
    <xdr:to>
      <xdr:col>0</xdr:col>
      <xdr:colOff>1247775</xdr:colOff>
      <xdr:row>42</xdr:row>
      <xdr:rowOff>46959</xdr:rowOff>
    </xdr:to>
    <xdr:pic>
      <xdr:nvPicPr>
        <xdr:cNvPr id="24" name="Picture 7">
          <a:extLst>
            <a:ext uri="{FF2B5EF4-FFF2-40B4-BE49-F238E27FC236}">
              <a16:creationId xmlns:a16="http://schemas.microsoft.com/office/drawing/2014/main" xmlns="" id="{00000000-0008-0000-2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648450"/>
          <a:ext cx="828675" cy="61845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314325</xdr:colOff>
      <xdr:row>66</xdr:row>
      <xdr:rowOff>66675</xdr:rowOff>
    </xdr:from>
    <xdr:to>
      <xdr:col>1</xdr:col>
      <xdr:colOff>0</xdr:colOff>
      <xdr:row>70</xdr:row>
      <xdr:rowOff>30013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xmlns="" id="{DFFF30D8-D43E-49D1-A9E6-34F6F4FA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666875"/>
          <a:ext cx="1000125" cy="649138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73</xdr:row>
      <xdr:rowOff>0</xdr:rowOff>
    </xdr:from>
    <xdr:to>
      <xdr:col>0</xdr:col>
      <xdr:colOff>1190625</xdr:colOff>
      <xdr:row>78</xdr:row>
      <xdr:rowOff>122147</xdr:rowOff>
    </xdr:to>
    <xdr:pic>
      <xdr:nvPicPr>
        <xdr:cNvPr id="31" name="Picture 3">
          <a:extLst>
            <a:ext uri="{FF2B5EF4-FFF2-40B4-BE49-F238E27FC236}">
              <a16:creationId xmlns:a16="http://schemas.microsoft.com/office/drawing/2014/main" xmlns="" id="{EC077AFD-99D5-429C-B542-1CFDFB59B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grayscl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800350"/>
          <a:ext cx="771525" cy="979397"/>
        </a:xfrm>
        <a:prstGeom prst="rect">
          <a:avLst/>
        </a:prstGeom>
        <a:noFill/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81</xdr:row>
      <xdr:rowOff>64634</xdr:rowOff>
    </xdr:from>
    <xdr:to>
      <xdr:col>0</xdr:col>
      <xdr:colOff>1047750</xdr:colOff>
      <xdr:row>83</xdr:row>
      <xdr:rowOff>38100</xdr:rowOff>
    </xdr:to>
    <xdr:pic>
      <xdr:nvPicPr>
        <xdr:cNvPr id="32" name="Picture 15">
          <a:extLst>
            <a:ext uri="{FF2B5EF4-FFF2-40B4-BE49-F238E27FC236}">
              <a16:creationId xmlns:a16="http://schemas.microsoft.com/office/drawing/2014/main" xmlns="" id="{6E784528-1939-4BC9-B19D-4BC3F7CD7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grayscl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4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236584"/>
          <a:ext cx="428625" cy="316366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87</xdr:row>
      <xdr:rowOff>28575</xdr:rowOff>
    </xdr:from>
    <xdr:to>
      <xdr:col>1</xdr:col>
      <xdr:colOff>85725</xdr:colOff>
      <xdr:row>92</xdr:row>
      <xdr:rowOff>57150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xmlns="" id="{5117A7F8-4352-4F9F-BAB9-D5B601F3E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grayscl/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229225"/>
          <a:ext cx="1143000" cy="885825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94</xdr:row>
      <xdr:rowOff>9525</xdr:rowOff>
    </xdr:from>
    <xdr:to>
      <xdr:col>1</xdr:col>
      <xdr:colOff>85725</xdr:colOff>
      <xdr:row>99</xdr:row>
      <xdr:rowOff>78415</xdr:rowOff>
    </xdr:to>
    <xdr:pic>
      <xdr:nvPicPr>
        <xdr:cNvPr id="34" name="Picture 11">
          <a:extLst>
            <a:ext uri="{FF2B5EF4-FFF2-40B4-BE49-F238E27FC236}">
              <a16:creationId xmlns:a16="http://schemas.microsoft.com/office/drawing/2014/main" xmlns="" id="{50AA5A75-8973-4F3E-ABF3-1B58999B8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grayscl/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410325"/>
          <a:ext cx="1076325" cy="926140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101</xdr:row>
      <xdr:rowOff>38100</xdr:rowOff>
    </xdr:from>
    <xdr:to>
      <xdr:col>1</xdr:col>
      <xdr:colOff>46390</xdr:colOff>
      <xdr:row>106</xdr:row>
      <xdr:rowOff>98424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xmlns="" id="{D1431DC8-0FA8-4225-86A6-7489B5E50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grayscl/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100000" l="215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39050"/>
          <a:ext cx="979840" cy="917574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415601</xdr:colOff>
      <xdr:row>108</xdr:row>
      <xdr:rowOff>91447</xdr:rowOff>
    </xdr:from>
    <xdr:to>
      <xdr:col>1</xdr:col>
      <xdr:colOff>0</xdr:colOff>
      <xdr:row>113</xdr:row>
      <xdr:rowOff>3175</xdr:rowOff>
    </xdr:to>
    <xdr:pic>
      <xdr:nvPicPr>
        <xdr:cNvPr id="36" name="Picture 13">
          <a:extLst>
            <a:ext uri="{FF2B5EF4-FFF2-40B4-BE49-F238E27FC236}">
              <a16:creationId xmlns:a16="http://schemas.microsoft.com/office/drawing/2014/main" xmlns="" id="{5CFF9D2A-F90D-49CD-B4B4-A90A3E380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grayscl/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2703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01" y="8892547"/>
          <a:ext cx="898849" cy="768978"/>
        </a:xfrm>
        <a:prstGeom prst="rect">
          <a:avLst/>
        </a:prstGeom>
        <a:ln>
          <a:noFill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390525</xdr:colOff>
      <xdr:row>3</xdr:row>
      <xdr:rowOff>85725</xdr:rowOff>
    </xdr:from>
    <xdr:to>
      <xdr:col>14</xdr:col>
      <xdr:colOff>523875</xdr:colOff>
      <xdr:row>40</xdr:row>
      <xdr:rowOff>38101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13</xdr:row>
      <xdr:rowOff>47625</xdr:rowOff>
    </xdr:from>
    <xdr:to>
      <xdr:col>6</xdr:col>
      <xdr:colOff>333375</xdr:colOff>
      <xdr:row>22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2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13</xdr:row>
      <xdr:rowOff>28575</xdr:rowOff>
    </xdr:from>
    <xdr:to>
      <xdr:col>15</xdr:col>
      <xdr:colOff>466725</xdr:colOff>
      <xdr:row>22</xdr:row>
      <xdr:rowOff>123825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2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371475</xdr:colOff>
      <xdr:row>24</xdr:row>
      <xdr:rowOff>85725</xdr:rowOff>
    </xdr:from>
    <xdr:to>
      <xdr:col>6</xdr:col>
      <xdr:colOff>333375</xdr:colOff>
      <xdr:row>36</xdr:row>
      <xdr:rowOff>9525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2F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371475</xdr:colOff>
      <xdr:row>24</xdr:row>
      <xdr:rowOff>57150</xdr:rowOff>
    </xdr:from>
    <xdr:to>
      <xdr:col>15</xdr:col>
      <xdr:colOff>447675</xdr:colOff>
      <xdr:row>35</xdr:row>
      <xdr:rowOff>133350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2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40</xdr:row>
      <xdr:rowOff>38100</xdr:rowOff>
    </xdr:from>
    <xdr:to>
      <xdr:col>6</xdr:col>
      <xdr:colOff>342900</xdr:colOff>
      <xdr:row>52</xdr:row>
      <xdr:rowOff>38100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2F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323850</xdr:colOff>
      <xdr:row>40</xdr:row>
      <xdr:rowOff>19050</xdr:rowOff>
    </xdr:from>
    <xdr:to>
      <xdr:col>15</xdr:col>
      <xdr:colOff>419100</xdr:colOff>
      <xdr:row>52</xdr:row>
      <xdr:rowOff>19050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2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57148</xdr:colOff>
      <xdr:row>25</xdr:row>
      <xdr:rowOff>45721</xdr:rowOff>
    </xdr:from>
    <xdr:to>
      <xdr:col>18</xdr:col>
      <xdr:colOff>428625</xdr:colOff>
      <xdr:row>37</xdr:row>
      <xdr:rowOff>57151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272416</xdr:colOff>
      <xdr:row>31</xdr:row>
      <xdr:rowOff>139064</xdr:rowOff>
    </xdr:from>
    <xdr:to>
      <xdr:col>17</xdr:col>
      <xdr:colOff>234316</xdr:colOff>
      <xdr:row>33</xdr:row>
      <xdr:rowOff>15239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8235316" y="5758814"/>
          <a:ext cx="457200" cy="1809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cs-CZ" sz="800">
              <a:solidFill>
                <a:sysClr val="windowText" lastClr="000000"/>
              </a:solidFill>
              <a:latin typeface="+mn-lt"/>
            </a:rPr>
            <a:t>do ČR</a:t>
          </a:r>
        </a:p>
      </xdr:txBody>
    </xdr:sp>
    <xdr:clientData/>
  </xdr:twoCellAnchor>
  <xdr:twoCellAnchor>
    <xdr:from>
      <xdr:col>1</xdr:col>
      <xdr:colOff>295275</xdr:colOff>
      <xdr:row>31</xdr:row>
      <xdr:rowOff>146684</xdr:rowOff>
    </xdr:from>
    <xdr:to>
      <xdr:col>2</xdr:col>
      <xdr:colOff>200024</xdr:colOff>
      <xdr:row>33</xdr:row>
      <xdr:rowOff>32385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828675" y="5766434"/>
          <a:ext cx="400049" cy="19050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cs-CZ" sz="800">
              <a:solidFill>
                <a:sysClr val="windowText" lastClr="000000"/>
              </a:solidFill>
              <a:latin typeface="+mn-lt"/>
            </a:rPr>
            <a:t>z ČR</a:t>
          </a:r>
        </a:p>
      </xdr:txBody>
    </xdr:sp>
    <xdr:clientData/>
  </xdr:twoCellAnchor>
  <xdr:twoCellAnchor>
    <xdr:from>
      <xdr:col>9</xdr:col>
      <xdr:colOff>343259</xdr:colOff>
      <xdr:row>29</xdr:row>
      <xdr:rowOff>27917</xdr:rowOff>
    </xdr:from>
    <xdr:to>
      <xdr:col>10</xdr:col>
      <xdr:colOff>305159</xdr:colOff>
      <xdr:row>30</xdr:row>
      <xdr:rowOff>56492</xdr:rowOff>
    </xdr:to>
    <xdr:sp macro="" textlink="">
      <xdr:nvSpPr>
        <xdr:cNvPr id="10" name="Obdélník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4839059" y="5342867"/>
          <a:ext cx="457200" cy="1809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cs-CZ" sz="800">
              <a:solidFill>
                <a:sysClr val="windowText" lastClr="000000"/>
              </a:solidFill>
              <a:latin typeface="+mn-lt"/>
            </a:rPr>
            <a:t>ze ZP</a:t>
          </a:r>
        </a:p>
      </xdr:txBody>
    </xdr:sp>
    <xdr:clientData/>
  </xdr:twoCellAnchor>
  <xdr:twoCellAnchor>
    <xdr:from>
      <xdr:col>6</xdr:col>
      <xdr:colOff>228600</xdr:colOff>
      <xdr:row>29</xdr:row>
      <xdr:rowOff>34289</xdr:rowOff>
    </xdr:from>
    <xdr:to>
      <xdr:col>7</xdr:col>
      <xdr:colOff>255271</xdr:colOff>
      <xdr:row>30</xdr:row>
      <xdr:rowOff>85725</xdr:rowOff>
    </xdr:to>
    <xdr:sp macro="" textlink="">
      <xdr:nvSpPr>
        <xdr:cNvPr id="11" name="Obdélník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/>
      </xdr:nvSpPr>
      <xdr:spPr>
        <a:xfrm>
          <a:off x="3238500" y="5349239"/>
          <a:ext cx="521971" cy="20383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cs-CZ" sz="800">
              <a:solidFill>
                <a:sysClr val="windowText" lastClr="000000"/>
              </a:solidFill>
              <a:latin typeface="+mn-lt"/>
            </a:rPr>
            <a:t>do ZP</a:t>
          </a:r>
        </a:p>
      </xdr:txBody>
    </xdr:sp>
    <xdr:clientData/>
  </xdr:twoCellAnchor>
  <xdr:twoCellAnchor>
    <xdr:from>
      <xdr:col>8</xdr:col>
      <xdr:colOff>489586</xdr:colOff>
      <xdr:row>26</xdr:row>
      <xdr:rowOff>66674</xdr:rowOff>
    </xdr:from>
    <xdr:to>
      <xdr:col>11</xdr:col>
      <xdr:colOff>85726</xdr:colOff>
      <xdr:row>27</xdr:row>
      <xdr:rowOff>104775</xdr:rowOff>
    </xdr:to>
    <xdr:sp macro="" textlink="">
      <xdr:nvSpPr>
        <xdr:cNvPr id="12" name="Obdélník 11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/>
      </xdr:nvSpPr>
      <xdr:spPr>
        <a:xfrm>
          <a:off x="4490086" y="4924424"/>
          <a:ext cx="1082040" cy="19050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cs-CZ" sz="800">
              <a:solidFill>
                <a:sysClr val="windowText" lastClr="000000"/>
              </a:solidFill>
              <a:latin typeface="+mn-lt"/>
            </a:rPr>
            <a:t>Výroba plynu v ČR</a:t>
          </a:r>
        </a:p>
      </xdr:txBody>
    </xdr:sp>
    <xdr:clientData/>
  </xdr:twoCellAnchor>
  <xdr:twoCellAnchor>
    <xdr:from>
      <xdr:col>3</xdr:col>
      <xdr:colOff>457201</xdr:colOff>
      <xdr:row>26</xdr:row>
      <xdr:rowOff>80009</xdr:rowOff>
    </xdr:from>
    <xdr:to>
      <xdr:col>6</xdr:col>
      <xdr:colOff>200025</xdr:colOff>
      <xdr:row>27</xdr:row>
      <xdr:rowOff>137160</xdr:rowOff>
    </xdr:to>
    <xdr:sp macro="" textlink="">
      <xdr:nvSpPr>
        <xdr:cNvPr id="13" name="Obdélník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/>
      </xdr:nvSpPr>
      <xdr:spPr>
        <a:xfrm>
          <a:off x="1981201" y="4937759"/>
          <a:ext cx="1228724" cy="20955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cs-CZ" sz="800">
              <a:solidFill>
                <a:sysClr val="windowText" lastClr="000000"/>
              </a:solidFill>
              <a:latin typeface="+mn-lt"/>
            </a:rPr>
            <a:t>Spotřeba plynu v ČR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39</xdr:row>
      <xdr:rowOff>47625</xdr:rowOff>
    </xdr:from>
    <xdr:to>
      <xdr:col>17</xdr:col>
      <xdr:colOff>285750</xdr:colOff>
      <xdr:row>59</xdr:row>
      <xdr:rowOff>28575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102</xdr:row>
      <xdr:rowOff>76200</xdr:rowOff>
    </xdr:from>
    <xdr:to>
      <xdr:col>17</xdr:col>
      <xdr:colOff>247650</xdr:colOff>
      <xdr:row>118</xdr:row>
      <xdr:rowOff>47625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30C54679-C6F7-4657-8443-1196A850E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40</xdr:row>
      <xdr:rowOff>9526</xdr:rowOff>
    </xdr:from>
    <xdr:to>
      <xdr:col>15</xdr:col>
      <xdr:colOff>247651</xdr:colOff>
      <xdr:row>56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3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82</xdr:row>
      <xdr:rowOff>28575</xdr:rowOff>
    </xdr:from>
    <xdr:to>
      <xdr:col>8</xdr:col>
      <xdr:colOff>714375</xdr:colOff>
      <xdr:row>100</xdr:row>
      <xdr:rowOff>95250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AAAD24A-19B7-4E9F-B6B9-020E6511E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128</xdr:row>
      <xdr:rowOff>19050</xdr:rowOff>
    </xdr:from>
    <xdr:to>
      <xdr:col>8</xdr:col>
      <xdr:colOff>695325</xdr:colOff>
      <xdr:row>147</xdr:row>
      <xdr:rowOff>19050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3AF4961F-CE7C-4272-8826-63068F485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105</xdr:row>
      <xdr:rowOff>1</xdr:rowOff>
    </xdr:from>
    <xdr:to>
      <xdr:col>8</xdr:col>
      <xdr:colOff>685800</xdr:colOff>
      <xdr:row>123</xdr:row>
      <xdr:rowOff>47626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5544CB6E-E369-4FE0-B6E2-441B3A701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89</xdr:row>
      <xdr:rowOff>28574</xdr:rowOff>
    </xdr:from>
    <xdr:to>
      <xdr:col>16</xdr:col>
      <xdr:colOff>457201</xdr:colOff>
      <xdr:row>107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EE5D94A-B3E9-4067-B7E5-72DC49A3C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38101</xdr:colOff>
      <xdr:row>109</xdr:row>
      <xdr:rowOff>95249</xdr:rowOff>
    </xdr:from>
    <xdr:to>
      <xdr:col>16</xdr:col>
      <xdr:colOff>457201</xdr:colOff>
      <xdr:row>127</xdr:row>
      <xdr:rowOff>123824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DDE0D741-E3CE-43CC-9399-9F7A1D49B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24</xdr:row>
      <xdr:rowOff>19050</xdr:rowOff>
    </xdr:from>
    <xdr:to>
      <xdr:col>31</xdr:col>
      <xdr:colOff>0</xdr:colOff>
      <xdr:row>43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3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133351</xdr:colOff>
      <xdr:row>21</xdr:row>
      <xdr:rowOff>9525</xdr:rowOff>
    </xdr:from>
    <xdr:to>
      <xdr:col>10</xdr:col>
      <xdr:colOff>214</xdr:colOff>
      <xdr:row>22</xdr:row>
      <xdr:rowOff>158749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1" y="4327525"/>
          <a:ext cx="184363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47626</xdr:colOff>
      <xdr:row>21</xdr:row>
      <xdr:rowOff>38999</xdr:rowOff>
    </xdr:from>
    <xdr:to>
      <xdr:col>15</xdr:col>
      <xdr:colOff>9526</xdr:colOff>
      <xdr:row>23</xdr:row>
      <xdr:rowOff>134211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6" y="4049024"/>
          <a:ext cx="209550" cy="41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87704</xdr:colOff>
      <xdr:row>20</xdr:row>
      <xdr:rowOff>126999</xdr:rowOff>
    </xdr:from>
    <xdr:to>
      <xdr:col>5</xdr:col>
      <xdr:colOff>293502</xdr:colOff>
      <xdr:row>23</xdr:row>
      <xdr:rowOff>155574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329" y="4108449"/>
          <a:ext cx="205798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19</xdr:row>
      <xdr:rowOff>158750</xdr:rowOff>
    </xdr:from>
    <xdr:to>
      <xdr:col>1</xdr:col>
      <xdr:colOff>6350</xdr:colOff>
      <xdr:row>23</xdr:row>
      <xdr:rowOff>147637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3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56050"/>
          <a:ext cx="190500" cy="67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</xdr:colOff>
      <xdr:row>3</xdr:row>
      <xdr:rowOff>50800</xdr:rowOff>
    </xdr:from>
    <xdr:to>
      <xdr:col>18</xdr:col>
      <xdr:colOff>291434</xdr:colOff>
      <xdr:row>20</xdr:row>
      <xdr:rowOff>22130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3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800100"/>
          <a:ext cx="5638134" cy="320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292344</xdr:colOff>
      <xdr:row>37</xdr:row>
      <xdr:rowOff>163915</xdr:rowOff>
    </xdr:from>
    <xdr:to>
      <xdr:col>9</xdr:col>
      <xdr:colOff>293077</xdr:colOff>
      <xdr:row>42</xdr:row>
      <xdr:rowOff>190500</xdr:rowOff>
    </xdr:to>
    <xdr:cxnSp macro="">
      <xdr:nvCxnSpPr>
        <xdr:cNvPr id="9" name="Přímá spojnice se šipkou 8">
          <a:extLst>
            <a:ext uri="{FF2B5EF4-FFF2-40B4-BE49-F238E27FC236}">
              <a16:creationId xmlns:a16="http://schemas.microsoft.com/office/drawing/2014/main" xmlns="" id="{00000000-0008-0000-3900-000009000000}"/>
            </a:ext>
          </a:extLst>
        </xdr:cNvPr>
        <xdr:cNvCxnSpPr/>
      </xdr:nvCxnSpPr>
      <xdr:spPr>
        <a:xfrm>
          <a:off x="3127863" y="7454203"/>
          <a:ext cx="733" cy="788585"/>
        </a:xfrm>
        <a:prstGeom prst="straightConnector1">
          <a:avLst/>
        </a:prstGeom>
        <a:ln w="53975">
          <a:solidFill>
            <a:schemeClr val="bg1">
              <a:lumMod val="75000"/>
            </a:schemeClr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313764</xdr:colOff>
      <xdr:row>29</xdr:row>
      <xdr:rowOff>100853</xdr:rowOff>
    </xdr:from>
    <xdr:to>
      <xdr:col>15</xdr:col>
      <xdr:colOff>61633</xdr:colOff>
      <xdr:row>29</xdr:row>
      <xdr:rowOff>100853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xmlns="" id="{00000000-0008-0000-3900-00001C000000}"/>
            </a:ext>
          </a:extLst>
        </xdr:cNvPr>
        <xdr:cNvCxnSpPr/>
      </xdr:nvCxnSpPr>
      <xdr:spPr>
        <a:xfrm flipH="1">
          <a:off x="3765176" y="5877485"/>
          <a:ext cx="1002928" cy="0"/>
        </a:xfrm>
        <a:prstGeom prst="straightConnector1">
          <a:avLst/>
        </a:prstGeom>
        <a:ln w="53975">
          <a:solidFill>
            <a:schemeClr val="bg1">
              <a:lumMod val="75000"/>
            </a:schemeClr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268941</xdr:colOff>
      <xdr:row>29</xdr:row>
      <xdr:rowOff>100853</xdr:rowOff>
    </xdr:from>
    <xdr:to>
      <xdr:col>8</xdr:col>
      <xdr:colOff>0</xdr:colOff>
      <xdr:row>29</xdr:row>
      <xdr:rowOff>100853</xdr:rowOff>
    </xdr:to>
    <xdr:cxnSp macro="">
      <xdr:nvCxnSpPr>
        <xdr:cNvPr id="42" name="Přímá spojnice se šipkou 41">
          <a:extLst>
            <a:ext uri="{FF2B5EF4-FFF2-40B4-BE49-F238E27FC236}">
              <a16:creationId xmlns:a16="http://schemas.microsoft.com/office/drawing/2014/main" xmlns="" id="{00000000-0008-0000-3900-00002A000000}"/>
            </a:ext>
          </a:extLst>
        </xdr:cNvPr>
        <xdr:cNvCxnSpPr/>
      </xdr:nvCxnSpPr>
      <xdr:spPr>
        <a:xfrm flipH="1">
          <a:off x="1524000" y="5877485"/>
          <a:ext cx="986118" cy="0"/>
        </a:xfrm>
        <a:prstGeom prst="straightConnector1">
          <a:avLst/>
        </a:prstGeom>
        <a:ln w="53975">
          <a:solidFill>
            <a:schemeClr val="bg1">
              <a:lumMod val="75000"/>
            </a:schemeClr>
          </a:solidFill>
          <a:prstDash val="sysDot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72838</xdr:colOff>
      <xdr:row>29</xdr:row>
      <xdr:rowOff>190500</xdr:rowOff>
    </xdr:from>
    <xdr:to>
      <xdr:col>10</xdr:col>
      <xdr:colOff>74993</xdr:colOff>
      <xdr:row>34</xdr:row>
      <xdr:rowOff>861</xdr:rowOff>
    </xdr:to>
    <xdr:cxnSp macro="">
      <xdr:nvCxnSpPr>
        <xdr:cNvPr id="45" name="Přímá spojnice se šipkou 44">
          <a:extLst>
            <a:ext uri="{FF2B5EF4-FFF2-40B4-BE49-F238E27FC236}">
              <a16:creationId xmlns:a16="http://schemas.microsoft.com/office/drawing/2014/main" xmlns="" id="{00000000-0008-0000-3900-00002D000000}"/>
            </a:ext>
          </a:extLst>
        </xdr:cNvPr>
        <xdr:cNvCxnSpPr/>
      </xdr:nvCxnSpPr>
      <xdr:spPr>
        <a:xfrm>
          <a:off x="3210485" y="5967132"/>
          <a:ext cx="2155" cy="762861"/>
        </a:xfrm>
        <a:prstGeom prst="straightConnector1">
          <a:avLst/>
        </a:prstGeom>
        <a:ln w="53975">
          <a:solidFill>
            <a:schemeClr val="bg1">
              <a:lumMod val="75000"/>
            </a:schemeClr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235324</xdr:colOff>
      <xdr:row>30</xdr:row>
      <xdr:rowOff>5603</xdr:rowOff>
    </xdr:from>
    <xdr:to>
      <xdr:col>9</xdr:col>
      <xdr:colOff>235324</xdr:colOff>
      <xdr:row>33</xdr:row>
      <xdr:rowOff>173692</xdr:rowOff>
    </xdr:to>
    <xdr:cxnSp macro="">
      <xdr:nvCxnSpPr>
        <xdr:cNvPr id="46" name="Přímá spojnice se šipkou 45">
          <a:extLst>
            <a:ext uri="{FF2B5EF4-FFF2-40B4-BE49-F238E27FC236}">
              <a16:creationId xmlns:a16="http://schemas.microsoft.com/office/drawing/2014/main" xmlns="" id="{00000000-0008-0000-3900-00002E000000}"/>
            </a:ext>
          </a:extLst>
        </xdr:cNvPr>
        <xdr:cNvCxnSpPr/>
      </xdr:nvCxnSpPr>
      <xdr:spPr>
        <a:xfrm flipV="1">
          <a:off x="3059206" y="5972735"/>
          <a:ext cx="0" cy="739589"/>
        </a:xfrm>
        <a:prstGeom prst="straightConnector1">
          <a:avLst/>
        </a:prstGeom>
        <a:ln w="53975">
          <a:solidFill>
            <a:schemeClr val="bg1">
              <a:lumMod val="75000"/>
            </a:schemeClr>
          </a:solidFill>
          <a:prstDash val="sysDot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5602</xdr:colOff>
      <xdr:row>36</xdr:row>
      <xdr:rowOff>112059</xdr:rowOff>
    </xdr:from>
    <xdr:to>
      <xdr:col>7</xdr:col>
      <xdr:colOff>291353</xdr:colOff>
      <xdr:row>38</xdr:row>
      <xdr:rowOff>112059</xdr:rowOff>
    </xdr:to>
    <xdr:cxnSp macro="">
      <xdr:nvCxnSpPr>
        <xdr:cNvPr id="52" name="Přímá spojnice se šipkou 51">
          <a:extLst>
            <a:ext uri="{FF2B5EF4-FFF2-40B4-BE49-F238E27FC236}">
              <a16:creationId xmlns:a16="http://schemas.microsoft.com/office/drawing/2014/main" xmlns="" id="{00000000-0008-0000-3900-000034000000}"/>
            </a:ext>
          </a:extLst>
        </xdr:cNvPr>
        <xdr:cNvCxnSpPr/>
      </xdr:nvCxnSpPr>
      <xdr:spPr>
        <a:xfrm flipH="1">
          <a:off x="1574426" y="7222191"/>
          <a:ext cx="913280" cy="381000"/>
        </a:xfrm>
        <a:prstGeom prst="straightConnector1">
          <a:avLst/>
        </a:prstGeom>
        <a:ln w="44450">
          <a:solidFill>
            <a:schemeClr val="bg2">
              <a:lumMod val="75000"/>
            </a:schemeClr>
          </a:solidFill>
          <a:prstDash val="sysDot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285750</xdr:colOff>
      <xdr:row>34</xdr:row>
      <xdr:rowOff>89647</xdr:rowOff>
    </xdr:from>
    <xdr:to>
      <xdr:col>7</xdr:col>
      <xdr:colOff>296956</xdr:colOff>
      <xdr:row>36</xdr:row>
      <xdr:rowOff>61633</xdr:rowOff>
    </xdr:to>
    <xdr:cxnSp macro="">
      <xdr:nvCxnSpPr>
        <xdr:cNvPr id="55" name="Přímá spojnice se šipkou 54">
          <a:extLst>
            <a:ext uri="{FF2B5EF4-FFF2-40B4-BE49-F238E27FC236}">
              <a16:creationId xmlns:a16="http://schemas.microsoft.com/office/drawing/2014/main" xmlns="" id="{00000000-0008-0000-3900-000037000000}"/>
            </a:ext>
          </a:extLst>
        </xdr:cNvPr>
        <xdr:cNvCxnSpPr/>
      </xdr:nvCxnSpPr>
      <xdr:spPr>
        <a:xfrm>
          <a:off x="1540809" y="6818779"/>
          <a:ext cx="952500" cy="352986"/>
        </a:xfrm>
        <a:prstGeom prst="straightConnector1">
          <a:avLst/>
        </a:prstGeom>
        <a:ln w="44450">
          <a:solidFill>
            <a:schemeClr val="bg2">
              <a:lumMod val="75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291353</xdr:colOff>
      <xdr:row>36</xdr:row>
      <xdr:rowOff>173691</xdr:rowOff>
    </xdr:from>
    <xdr:to>
      <xdr:col>14</xdr:col>
      <xdr:colOff>308162</xdr:colOff>
      <xdr:row>36</xdr:row>
      <xdr:rowOff>173691</xdr:rowOff>
    </xdr:to>
    <xdr:cxnSp macro="">
      <xdr:nvCxnSpPr>
        <xdr:cNvPr id="60" name="Přímá spojnice se šipkou 59">
          <a:extLst>
            <a:ext uri="{FF2B5EF4-FFF2-40B4-BE49-F238E27FC236}">
              <a16:creationId xmlns:a16="http://schemas.microsoft.com/office/drawing/2014/main" xmlns="" id="{00000000-0008-0000-3900-00003C000000}"/>
            </a:ext>
          </a:extLst>
        </xdr:cNvPr>
        <xdr:cNvCxnSpPr/>
      </xdr:nvCxnSpPr>
      <xdr:spPr>
        <a:xfrm>
          <a:off x="3742765" y="7283823"/>
          <a:ext cx="958103" cy="0"/>
        </a:xfrm>
        <a:prstGeom prst="straightConnector1">
          <a:avLst/>
        </a:prstGeom>
        <a:ln w="12700">
          <a:solidFill>
            <a:schemeClr val="bg1">
              <a:lumMod val="75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266700</xdr:colOff>
      <xdr:row>43</xdr:row>
      <xdr:rowOff>171450</xdr:rowOff>
    </xdr:from>
    <xdr:to>
      <xdr:col>4</xdr:col>
      <xdr:colOff>47625</xdr:colOff>
      <xdr:row>45</xdr:row>
      <xdr:rowOff>0</xdr:rowOff>
    </xdr:to>
    <xdr:cxnSp macro="">
      <xdr:nvCxnSpPr>
        <xdr:cNvPr id="66" name="Přímá spojnice se šipkou 65">
          <a:extLst>
            <a:ext uri="{FF2B5EF4-FFF2-40B4-BE49-F238E27FC236}">
              <a16:creationId xmlns:a16="http://schemas.microsoft.com/office/drawing/2014/main" xmlns="" id="{00000000-0008-0000-3900-000042000000}"/>
            </a:ext>
          </a:extLst>
        </xdr:cNvPr>
        <xdr:cNvCxnSpPr/>
      </xdr:nvCxnSpPr>
      <xdr:spPr>
        <a:xfrm>
          <a:off x="895350" y="8420100"/>
          <a:ext cx="409575" cy="209550"/>
        </a:xfrm>
        <a:prstGeom prst="straightConnector1">
          <a:avLst/>
        </a:prstGeom>
        <a:ln w="12700">
          <a:solidFill>
            <a:schemeClr val="accent1">
              <a:lumMod val="20000"/>
              <a:lumOff val="80000"/>
            </a:schemeClr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5604</xdr:colOff>
      <xdr:row>45</xdr:row>
      <xdr:rowOff>128868</xdr:rowOff>
    </xdr:from>
    <xdr:to>
      <xdr:col>8</xdr:col>
      <xdr:colOff>5603</xdr:colOff>
      <xdr:row>45</xdr:row>
      <xdr:rowOff>134471</xdr:rowOff>
    </xdr:to>
    <xdr:cxnSp macro="">
      <xdr:nvCxnSpPr>
        <xdr:cNvPr id="68" name="Přímá spojnice se šipkou 67">
          <a:extLst>
            <a:ext uri="{FF2B5EF4-FFF2-40B4-BE49-F238E27FC236}">
              <a16:creationId xmlns:a16="http://schemas.microsoft.com/office/drawing/2014/main" xmlns="" id="{00000000-0008-0000-3900-000044000000}"/>
            </a:ext>
          </a:extLst>
        </xdr:cNvPr>
        <xdr:cNvCxnSpPr/>
      </xdr:nvCxnSpPr>
      <xdr:spPr>
        <a:xfrm flipH="1" flipV="1">
          <a:off x="1888192" y="8763000"/>
          <a:ext cx="627529" cy="5603"/>
        </a:xfrm>
        <a:prstGeom prst="straightConnector1">
          <a:avLst/>
        </a:prstGeom>
        <a:ln w="12700">
          <a:solidFill>
            <a:schemeClr val="accent1">
              <a:lumMod val="60000"/>
              <a:lumOff val="40000"/>
            </a:schemeClr>
          </a:solidFill>
          <a:prstDash val="sysDot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292473</xdr:colOff>
      <xdr:row>45</xdr:row>
      <xdr:rowOff>68356</xdr:rowOff>
    </xdr:from>
    <xdr:to>
      <xdr:col>14</xdr:col>
      <xdr:colOff>303679</xdr:colOff>
      <xdr:row>47</xdr:row>
      <xdr:rowOff>40342</xdr:rowOff>
    </xdr:to>
    <xdr:cxnSp macro="">
      <xdr:nvCxnSpPr>
        <xdr:cNvPr id="72" name="Přímá spojnice se šipkou 71">
          <a:extLst>
            <a:ext uri="{FF2B5EF4-FFF2-40B4-BE49-F238E27FC236}">
              <a16:creationId xmlns:a16="http://schemas.microsoft.com/office/drawing/2014/main" xmlns="" id="{00000000-0008-0000-3900-000048000000}"/>
            </a:ext>
          </a:extLst>
        </xdr:cNvPr>
        <xdr:cNvCxnSpPr/>
      </xdr:nvCxnSpPr>
      <xdr:spPr>
        <a:xfrm>
          <a:off x="3743885" y="8702488"/>
          <a:ext cx="952500" cy="352986"/>
        </a:xfrm>
        <a:prstGeom prst="straightConnector1">
          <a:avLst/>
        </a:prstGeom>
        <a:ln w="44450">
          <a:solidFill>
            <a:schemeClr val="accent1">
              <a:lumMod val="60000"/>
              <a:lumOff val="40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259977</xdr:colOff>
      <xdr:row>44</xdr:row>
      <xdr:rowOff>11206</xdr:rowOff>
    </xdr:from>
    <xdr:to>
      <xdr:col>14</xdr:col>
      <xdr:colOff>302559</xdr:colOff>
      <xdr:row>45</xdr:row>
      <xdr:rowOff>58270</xdr:rowOff>
    </xdr:to>
    <xdr:cxnSp macro="">
      <xdr:nvCxnSpPr>
        <xdr:cNvPr id="73" name="Přímá spojnice se šipkou 72">
          <a:extLst>
            <a:ext uri="{FF2B5EF4-FFF2-40B4-BE49-F238E27FC236}">
              <a16:creationId xmlns:a16="http://schemas.microsoft.com/office/drawing/2014/main" xmlns="" id="{00000000-0008-0000-3900-000049000000}"/>
            </a:ext>
          </a:extLst>
        </xdr:cNvPr>
        <xdr:cNvCxnSpPr/>
      </xdr:nvCxnSpPr>
      <xdr:spPr>
        <a:xfrm flipV="1">
          <a:off x="3711389" y="8454838"/>
          <a:ext cx="983876" cy="237564"/>
        </a:xfrm>
        <a:prstGeom prst="straightConnector1">
          <a:avLst/>
        </a:prstGeom>
        <a:ln w="12700">
          <a:solidFill>
            <a:schemeClr val="accent1">
              <a:lumMod val="60000"/>
              <a:lumOff val="40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308162</xdr:colOff>
      <xdr:row>46</xdr:row>
      <xdr:rowOff>184897</xdr:rowOff>
    </xdr:from>
    <xdr:to>
      <xdr:col>9</xdr:col>
      <xdr:colOff>308163</xdr:colOff>
      <xdr:row>48</xdr:row>
      <xdr:rowOff>184897</xdr:rowOff>
    </xdr:to>
    <xdr:cxnSp macro="">
      <xdr:nvCxnSpPr>
        <xdr:cNvPr id="75" name="Přímá spojnice se šipkou 74">
          <a:extLst>
            <a:ext uri="{FF2B5EF4-FFF2-40B4-BE49-F238E27FC236}">
              <a16:creationId xmlns:a16="http://schemas.microsoft.com/office/drawing/2014/main" xmlns="" id="{00000000-0008-0000-3900-00004B000000}"/>
            </a:ext>
          </a:extLst>
        </xdr:cNvPr>
        <xdr:cNvCxnSpPr/>
      </xdr:nvCxnSpPr>
      <xdr:spPr>
        <a:xfrm>
          <a:off x="3132044" y="9009529"/>
          <a:ext cx="1" cy="381000"/>
        </a:xfrm>
        <a:prstGeom prst="straightConnector1">
          <a:avLst/>
        </a:prstGeom>
        <a:ln w="25400">
          <a:solidFill>
            <a:schemeClr val="accent1">
              <a:lumMod val="60000"/>
              <a:lumOff val="40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274544</xdr:colOff>
      <xdr:row>45</xdr:row>
      <xdr:rowOff>162487</xdr:rowOff>
    </xdr:from>
    <xdr:to>
      <xdr:col>7</xdr:col>
      <xdr:colOff>296956</xdr:colOff>
      <xdr:row>52</xdr:row>
      <xdr:rowOff>28015</xdr:rowOff>
    </xdr:to>
    <xdr:cxnSp macro="">
      <xdr:nvCxnSpPr>
        <xdr:cNvPr id="79" name="Přímá spojnice se šipkou 78">
          <a:extLst>
            <a:ext uri="{FF2B5EF4-FFF2-40B4-BE49-F238E27FC236}">
              <a16:creationId xmlns:a16="http://schemas.microsoft.com/office/drawing/2014/main" xmlns="" id="{00000000-0008-0000-3900-00004F000000}"/>
            </a:ext>
          </a:extLst>
        </xdr:cNvPr>
        <xdr:cNvCxnSpPr/>
      </xdr:nvCxnSpPr>
      <xdr:spPr>
        <a:xfrm flipV="1">
          <a:off x="1529603" y="8796619"/>
          <a:ext cx="963706" cy="1199028"/>
        </a:xfrm>
        <a:prstGeom prst="straightConnector1">
          <a:avLst/>
        </a:prstGeom>
        <a:ln w="19050">
          <a:solidFill>
            <a:schemeClr val="accent2">
              <a:lumMod val="40000"/>
              <a:lumOff val="60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257735</xdr:colOff>
      <xdr:row>50</xdr:row>
      <xdr:rowOff>5605</xdr:rowOff>
    </xdr:from>
    <xdr:to>
      <xdr:col>7</xdr:col>
      <xdr:colOff>308162</xdr:colOff>
      <xdr:row>52</xdr:row>
      <xdr:rowOff>22412</xdr:rowOff>
    </xdr:to>
    <xdr:cxnSp macro="">
      <xdr:nvCxnSpPr>
        <xdr:cNvPr id="81" name="Přímá spojnice se šipkou 80">
          <a:extLst>
            <a:ext uri="{FF2B5EF4-FFF2-40B4-BE49-F238E27FC236}">
              <a16:creationId xmlns:a16="http://schemas.microsoft.com/office/drawing/2014/main" xmlns="" id="{00000000-0008-0000-3900-000051000000}"/>
            </a:ext>
          </a:extLst>
        </xdr:cNvPr>
        <xdr:cNvCxnSpPr/>
      </xdr:nvCxnSpPr>
      <xdr:spPr>
        <a:xfrm flipV="1">
          <a:off x="1512794" y="9592237"/>
          <a:ext cx="991721" cy="397807"/>
        </a:xfrm>
        <a:prstGeom prst="straightConnector1">
          <a:avLst/>
        </a:prstGeom>
        <a:ln w="12700">
          <a:solidFill>
            <a:schemeClr val="accent2">
              <a:lumMod val="40000"/>
              <a:lumOff val="60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246529</xdr:colOff>
      <xdr:row>52</xdr:row>
      <xdr:rowOff>5603</xdr:rowOff>
    </xdr:from>
    <xdr:to>
      <xdr:col>14</xdr:col>
      <xdr:colOff>291353</xdr:colOff>
      <xdr:row>52</xdr:row>
      <xdr:rowOff>11206</xdr:rowOff>
    </xdr:to>
    <xdr:cxnSp macro="">
      <xdr:nvCxnSpPr>
        <xdr:cNvPr id="88" name="Přímá spojnice se šipkou 87">
          <a:extLst>
            <a:ext uri="{FF2B5EF4-FFF2-40B4-BE49-F238E27FC236}">
              <a16:creationId xmlns:a16="http://schemas.microsoft.com/office/drawing/2014/main" xmlns="" id="{00000000-0008-0000-3900-000058000000}"/>
            </a:ext>
          </a:extLst>
        </xdr:cNvPr>
        <xdr:cNvCxnSpPr/>
      </xdr:nvCxnSpPr>
      <xdr:spPr>
        <a:xfrm>
          <a:off x="1501588" y="9973235"/>
          <a:ext cx="3182471" cy="5603"/>
        </a:xfrm>
        <a:prstGeom prst="straightConnector1">
          <a:avLst/>
        </a:prstGeom>
        <a:ln w="9525">
          <a:solidFill>
            <a:schemeClr val="accent2">
              <a:lumMod val="40000"/>
              <a:lumOff val="60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274544</xdr:colOff>
      <xdr:row>50</xdr:row>
      <xdr:rowOff>5603</xdr:rowOff>
    </xdr:from>
    <xdr:to>
      <xdr:col>14</xdr:col>
      <xdr:colOff>302559</xdr:colOff>
      <xdr:row>50</xdr:row>
      <xdr:rowOff>5604</xdr:rowOff>
    </xdr:to>
    <xdr:cxnSp macro="">
      <xdr:nvCxnSpPr>
        <xdr:cNvPr id="98" name="Přímá spojnice se šipkou 97">
          <a:extLst>
            <a:ext uri="{FF2B5EF4-FFF2-40B4-BE49-F238E27FC236}">
              <a16:creationId xmlns:a16="http://schemas.microsoft.com/office/drawing/2014/main" xmlns="" id="{00000000-0008-0000-3900-000062000000}"/>
            </a:ext>
          </a:extLst>
        </xdr:cNvPr>
        <xdr:cNvCxnSpPr/>
      </xdr:nvCxnSpPr>
      <xdr:spPr>
        <a:xfrm>
          <a:off x="3725956" y="9592235"/>
          <a:ext cx="969309" cy="1"/>
        </a:xfrm>
        <a:prstGeom prst="straightConnector1">
          <a:avLst/>
        </a:prstGeom>
        <a:ln w="19050">
          <a:solidFill>
            <a:schemeClr val="accent1">
              <a:lumMod val="60000"/>
              <a:lumOff val="40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274544</xdr:colOff>
      <xdr:row>37</xdr:row>
      <xdr:rowOff>156883</xdr:rowOff>
    </xdr:from>
    <xdr:to>
      <xdr:col>14</xdr:col>
      <xdr:colOff>309282</xdr:colOff>
      <xdr:row>42</xdr:row>
      <xdr:rowOff>17929</xdr:rowOff>
    </xdr:to>
    <xdr:cxnSp macro="">
      <xdr:nvCxnSpPr>
        <xdr:cNvPr id="102" name="Přímá spojnice se šipkou 101">
          <a:extLst>
            <a:ext uri="{FF2B5EF4-FFF2-40B4-BE49-F238E27FC236}">
              <a16:creationId xmlns:a16="http://schemas.microsoft.com/office/drawing/2014/main" xmlns="" id="{00000000-0008-0000-3900-000066000000}"/>
            </a:ext>
          </a:extLst>
        </xdr:cNvPr>
        <xdr:cNvCxnSpPr/>
      </xdr:nvCxnSpPr>
      <xdr:spPr>
        <a:xfrm>
          <a:off x="3725956" y="7457515"/>
          <a:ext cx="976032" cy="813546"/>
        </a:xfrm>
        <a:prstGeom prst="straightConnector1">
          <a:avLst/>
        </a:prstGeom>
        <a:ln w="12700">
          <a:solidFill>
            <a:schemeClr val="bg1">
              <a:lumMod val="75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313764</xdr:colOff>
      <xdr:row>37</xdr:row>
      <xdr:rowOff>184897</xdr:rowOff>
    </xdr:from>
    <xdr:to>
      <xdr:col>16</xdr:col>
      <xdr:colOff>313764</xdr:colOff>
      <xdr:row>39</xdr:row>
      <xdr:rowOff>179294</xdr:rowOff>
    </xdr:to>
    <xdr:cxnSp macro="">
      <xdr:nvCxnSpPr>
        <xdr:cNvPr id="104" name="Přímá spojnice se šipkou 103">
          <a:extLst>
            <a:ext uri="{FF2B5EF4-FFF2-40B4-BE49-F238E27FC236}">
              <a16:creationId xmlns:a16="http://schemas.microsoft.com/office/drawing/2014/main" xmlns="" id="{00000000-0008-0000-3900-000068000000}"/>
            </a:ext>
          </a:extLst>
        </xdr:cNvPr>
        <xdr:cNvCxnSpPr/>
      </xdr:nvCxnSpPr>
      <xdr:spPr>
        <a:xfrm>
          <a:off x="5333999" y="7295029"/>
          <a:ext cx="0" cy="375397"/>
        </a:xfrm>
        <a:prstGeom prst="straightConnector1">
          <a:avLst/>
        </a:prstGeom>
        <a:ln w="12700">
          <a:solidFill>
            <a:schemeClr val="bg1">
              <a:lumMod val="75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25</xdr:row>
      <xdr:rowOff>156883</xdr:rowOff>
    </xdr:from>
    <xdr:to>
      <xdr:col>17</xdr:col>
      <xdr:colOff>3275</xdr:colOff>
      <xdr:row>28</xdr:row>
      <xdr:rowOff>1981</xdr:rowOff>
    </xdr:to>
    <xdr:cxnSp macro="">
      <xdr:nvCxnSpPr>
        <xdr:cNvPr id="109" name="Přímá spojnice se šipkou 108">
          <a:extLst>
            <a:ext uri="{FF2B5EF4-FFF2-40B4-BE49-F238E27FC236}">
              <a16:creationId xmlns:a16="http://schemas.microsoft.com/office/drawing/2014/main" xmlns="" id="{00000000-0008-0000-3900-00006D000000}"/>
            </a:ext>
          </a:extLst>
        </xdr:cNvPr>
        <xdr:cNvCxnSpPr/>
      </xdr:nvCxnSpPr>
      <xdr:spPr>
        <a:xfrm>
          <a:off x="5397500" y="4959071"/>
          <a:ext cx="3275" cy="416598"/>
        </a:xfrm>
        <a:prstGeom prst="straightConnector1">
          <a:avLst/>
        </a:prstGeom>
        <a:ln w="53975">
          <a:solidFill>
            <a:schemeClr val="bg1">
              <a:lumMod val="75000"/>
            </a:schemeClr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302559</xdr:colOff>
      <xdr:row>25</xdr:row>
      <xdr:rowOff>152401</xdr:rowOff>
    </xdr:from>
    <xdr:to>
      <xdr:col>2</xdr:col>
      <xdr:colOff>303680</xdr:colOff>
      <xdr:row>28</xdr:row>
      <xdr:rowOff>5603</xdr:rowOff>
    </xdr:to>
    <xdr:cxnSp macro="">
      <xdr:nvCxnSpPr>
        <xdr:cNvPr id="112" name="Přímá spojnice se šipkou 111">
          <a:extLst>
            <a:ext uri="{FF2B5EF4-FFF2-40B4-BE49-F238E27FC236}">
              <a16:creationId xmlns:a16="http://schemas.microsoft.com/office/drawing/2014/main" xmlns="" id="{00000000-0008-0000-3900-000070000000}"/>
            </a:ext>
          </a:extLst>
        </xdr:cNvPr>
        <xdr:cNvCxnSpPr/>
      </xdr:nvCxnSpPr>
      <xdr:spPr>
        <a:xfrm flipV="1">
          <a:off x="930088" y="5167033"/>
          <a:ext cx="1121" cy="424702"/>
        </a:xfrm>
        <a:prstGeom prst="straightConnector1">
          <a:avLst/>
        </a:prstGeom>
        <a:ln w="53975">
          <a:solidFill>
            <a:schemeClr val="bg1">
              <a:lumMod val="75000"/>
            </a:schemeClr>
          </a:solidFill>
          <a:prstDash val="sysDot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5603</xdr:colOff>
      <xdr:row>45</xdr:row>
      <xdr:rowOff>61633</xdr:rowOff>
    </xdr:from>
    <xdr:to>
      <xdr:col>8</xdr:col>
      <xdr:colOff>0</xdr:colOff>
      <xdr:row>45</xdr:row>
      <xdr:rowOff>67236</xdr:rowOff>
    </xdr:to>
    <xdr:cxnSp macro="">
      <xdr:nvCxnSpPr>
        <xdr:cNvPr id="118" name="Přímá spojnice se šipkou 117">
          <a:extLst>
            <a:ext uri="{FF2B5EF4-FFF2-40B4-BE49-F238E27FC236}">
              <a16:creationId xmlns:a16="http://schemas.microsoft.com/office/drawing/2014/main" xmlns="" id="{00000000-0008-0000-3900-000076000000}"/>
            </a:ext>
          </a:extLst>
        </xdr:cNvPr>
        <xdr:cNvCxnSpPr/>
      </xdr:nvCxnSpPr>
      <xdr:spPr>
        <a:xfrm>
          <a:off x="1888191" y="8695765"/>
          <a:ext cx="621927" cy="5603"/>
        </a:xfrm>
        <a:prstGeom prst="straightConnector1">
          <a:avLst/>
        </a:prstGeom>
        <a:ln w="12700">
          <a:solidFill>
            <a:schemeClr val="accent1">
              <a:lumMod val="60000"/>
              <a:lumOff val="40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281269</xdr:colOff>
      <xdr:row>46</xdr:row>
      <xdr:rowOff>0</xdr:rowOff>
    </xdr:from>
    <xdr:to>
      <xdr:col>4</xdr:col>
      <xdr:colOff>19050</xdr:colOff>
      <xdr:row>47</xdr:row>
      <xdr:rowOff>6723</xdr:rowOff>
    </xdr:to>
    <xdr:cxnSp macro="">
      <xdr:nvCxnSpPr>
        <xdr:cNvPr id="121" name="Přímá spojnice se šipkou 120">
          <a:extLst>
            <a:ext uri="{FF2B5EF4-FFF2-40B4-BE49-F238E27FC236}">
              <a16:creationId xmlns:a16="http://schemas.microsoft.com/office/drawing/2014/main" xmlns="" id="{00000000-0008-0000-3900-000079000000}"/>
            </a:ext>
          </a:extLst>
        </xdr:cNvPr>
        <xdr:cNvCxnSpPr/>
      </xdr:nvCxnSpPr>
      <xdr:spPr>
        <a:xfrm flipH="1">
          <a:off x="909919" y="8820150"/>
          <a:ext cx="366431" cy="197223"/>
        </a:xfrm>
        <a:prstGeom prst="straightConnector1">
          <a:avLst/>
        </a:prstGeom>
        <a:ln w="12700">
          <a:solidFill>
            <a:schemeClr val="accent1">
              <a:lumMod val="20000"/>
              <a:lumOff val="80000"/>
            </a:schemeClr>
          </a:solidFill>
          <a:prstDash val="sysDot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304800</xdr:colOff>
      <xdr:row>47</xdr:row>
      <xdr:rowOff>95811</xdr:rowOff>
    </xdr:from>
    <xdr:to>
      <xdr:col>14</xdr:col>
      <xdr:colOff>305921</xdr:colOff>
      <xdr:row>50</xdr:row>
      <xdr:rowOff>9525</xdr:rowOff>
    </xdr:to>
    <xdr:cxnSp macro="">
      <xdr:nvCxnSpPr>
        <xdr:cNvPr id="127" name="Přímá spojnice se šipkou 126">
          <a:extLst>
            <a:ext uri="{FF2B5EF4-FFF2-40B4-BE49-F238E27FC236}">
              <a16:creationId xmlns:a16="http://schemas.microsoft.com/office/drawing/2014/main" xmlns="" id="{00000000-0008-0000-3900-00007F000000}"/>
            </a:ext>
          </a:extLst>
        </xdr:cNvPr>
        <xdr:cNvCxnSpPr/>
      </xdr:nvCxnSpPr>
      <xdr:spPr>
        <a:xfrm flipV="1">
          <a:off x="3762375" y="9106461"/>
          <a:ext cx="944096" cy="485214"/>
        </a:xfrm>
        <a:prstGeom prst="straightConnector1">
          <a:avLst/>
        </a:prstGeom>
        <a:ln w="19050">
          <a:solidFill>
            <a:schemeClr val="accent1">
              <a:lumMod val="60000"/>
              <a:lumOff val="40000"/>
            </a:schemeClr>
          </a:solidFill>
          <a:prstDash val="solid"/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18</xdr:row>
      <xdr:rowOff>1906</xdr:rowOff>
    </xdr:from>
    <xdr:to>
      <xdr:col>9</xdr:col>
      <xdr:colOff>304800</xdr:colOff>
      <xdr:row>36</xdr:row>
      <xdr:rowOff>104776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152400</xdr:colOff>
      <xdr:row>18</xdr:row>
      <xdr:rowOff>60959</xdr:rowOff>
    </xdr:from>
    <xdr:to>
      <xdr:col>18</xdr:col>
      <xdr:colOff>438150</xdr:colOff>
      <xdr:row>36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27</xdr:row>
      <xdr:rowOff>38100</xdr:rowOff>
    </xdr:from>
    <xdr:to>
      <xdr:col>8</xdr:col>
      <xdr:colOff>457200</xdr:colOff>
      <xdr:row>41</xdr:row>
      <xdr:rowOff>85726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180976</xdr:colOff>
      <xdr:row>27</xdr:row>
      <xdr:rowOff>28574</xdr:rowOff>
    </xdr:from>
    <xdr:to>
      <xdr:col>16</xdr:col>
      <xdr:colOff>323850</xdr:colOff>
      <xdr:row>41</xdr:row>
      <xdr:rowOff>85725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18</xdr:row>
      <xdr:rowOff>57149</xdr:rowOff>
    </xdr:from>
    <xdr:to>
      <xdr:col>5</xdr:col>
      <xdr:colOff>438150</xdr:colOff>
      <xdr:row>33</xdr:row>
      <xdr:rowOff>133350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18</xdr:row>
      <xdr:rowOff>76200</xdr:rowOff>
    </xdr:from>
    <xdr:to>
      <xdr:col>11</xdr:col>
      <xdr:colOff>504822</xdr:colOff>
      <xdr:row>33</xdr:row>
      <xdr:rowOff>61912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85726</xdr:colOff>
      <xdr:row>18</xdr:row>
      <xdr:rowOff>47625</xdr:rowOff>
    </xdr:from>
    <xdr:to>
      <xdr:col>13</xdr:col>
      <xdr:colOff>600075</xdr:colOff>
      <xdr:row>39</xdr:row>
      <xdr:rowOff>38100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18</xdr:row>
      <xdr:rowOff>19050</xdr:rowOff>
    </xdr:from>
    <xdr:to>
      <xdr:col>6</xdr:col>
      <xdr:colOff>314325</xdr:colOff>
      <xdr:row>39</xdr:row>
      <xdr:rowOff>99060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42</xdr:row>
      <xdr:rowOff>19049</xdr:rowOff>
    </xdr:from>
    <xdr:to>
      <xdr:col>7</xdr:col>
      <xdr:colOff>0</xdr:colOff>
      <xdr:row>64</xdr:row>
      <xdr:rowOff>66676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YN/Plyn%20statistika/Plyn%20-%20Mesic/2018/Tarifni_statistika_2011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"/>
      <sheetName val="2012"/>
      <sheetName val="2013"/>
      <sheetName val="2014"/>
      <sheetName val="2015"/>
      <sheetName val="2016"/>
      <sheetName val="2017"/>
      <sheetName val="2018"/>
      <sheetName val="TS-tab"/>
      <sheetName val="TS-graf"/>
    </sheetNames>
    <sheetDataSet>
      <sheetData sheetId="0">
        <row r="3">
          <cell r="T3">
            <v>24414754.37145</v>
          </cell>
        </row>
      </sheetData>
      <sheetData sheetId="1">
        <row r="3">
          <cell r="T3">
            <v>24367008.777959999</v>
          </cell>
        </row>
      </sheetData>
      <sheetData sheetId="2">
        <row r="3">
          <cell r="T3">
            <v>23981279.542849999</v>
          </cell>
        </row>
      </sheetData>
      <sheetData sheetId="3">
        <row r="3">
          <cell r="T3">
            <v>23351837.419780001</v>
          </cell>
        </row>
      </sheetData>
      <sheetData sheetId="4">
        <row r="3">
          <cell r="I3">
            <v>23514168.522999998</v>
          </cell>
        </row>
      </sheetData>
      <sheetData sheetId="5">
        <row r="3">
          <cell r="I3">
            <v>24135731.601999998</v>
          </cell>
        </row>
      </sheetData>
      <sheetData sheetId="6">
        <row r="3">
          <cell r="I3">
            <v>24867154.788480002</v>
          </cell>
        </row>
      </sheetData>
      <sheetData sheetId="7"/>
      <sheetData sheetId="8">
        <row r="7">
          <cell r="A7" t="str">
            <v>VO+SO</v>
          </cell>
        </row>
        <row r="8">
          <cell r="A8" t="str">
            <v>zákazníci připojeni přímo k PS</v>
          </cell>
        </row>
        <row r="9">
          <cell r="A9" t="str">
            <v>odběr z dálkovodu</v>
          </cell>
        </row>
        <row r="10">
          <cell r="A10" t="str">
            <v>z místní sítě</v>
          </cell>
        </row>
        <row r="12">
          <cell r="A12" t="str">
            <v>0 - 1,89</v>
          </cell>
        </row>
        <row r="13">
          <cell r="A13" t="str">
            <v>1,89 - 7,56</v>
          </cell>
        </row>
        <row r="14">
          <cell r="A14" t="str">
            <v>7,56 - 15</v>
          </cell>
        </row>
        <row r="15">
          <cell r="A15" t="str">
            <v>15 - 25</v>
          </cell>
        </row>
        <row r="16">
          <cell r="A16" t="str">
            <v>25 - 45</v>
          </cell>
        </row>
        <row r="17">
          <cell r="A17" t="str">
            <v>45 - 63</v>
          </cell>
        </row>
        <row r="18">
          <cell r="A18" t="str">
            <v>63 - 630</v>
          </cell>
        </row>
        <row r="20">
          <cell r="A20" t="str">
            <v>0 - 1,89</v>
          </cell>
        </row>
        <row r="21">
          <cell r="A21" t="str">
            <v>1,89 - 7,56</v>
          </cell>
        </row>
        <row r="22">
          <cell r="A22" t="str">
            <v>7,56 - 15</v>
          </cell>
        </row>
        <row r="23">
          <cell r="A23" t="str">
            <v>15 - 25</v>
          </cell>
        </row>
        <row r="24">
          <cell r="A24" t="str">
            <v>25 - 45</v>
          </cell>
        </row>
        <row r="25">
          <cell r="A25" t="str">
            <v>45 - 63</v>
          </cell>
        </row>
        <row r="26">
          <cell r="A26" t="str">
            <v>63 - 630</v>
          </cell>
        </row>
        <row r="27">
          <cell r="A27" t="str">
            <v>MO+DOM</v>
          </cell>
        </row>
      </sheetData>
      <sheetData sheetId="9">
        <row r="7">
          <cell r="S7">
            <v>2011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55"/>
  <sheetViews>
    <sheetView showGridLines="0" showWhiteSpace="0" zoomScaleNormal="100" zoomScaleSheetLayoutView="100" zoomScalePageLayoutView="70" workbookViewId="0"/>
  </sheetViews>
  <sheetFormatPr defaultRowHeight="12.75"/>
  <cols>
    <col min="1" max="1" width="10.28515625" style="33" customWidth="1"/>
    <col min="2" max="9" width="9.85546875" style="33" customWidth="1"/>
    <col min="10" max="10" width="10.28515625" style="33" customWidth="1"/>
    <col min="11" max="16384" width="9.140625" style="33"/>
  </cols>
  <sheetData>
    <row r="1" spans="1:10" s="19" customFormat="1">
      <c r="A1" s="18"/>
      <c r="B1" s="18"/>
      <c r="C1" s="18"/>
      <c r="D1" s="18"/>
      <c r="E1" s="18"/>
      <c r="F1" s="18"/>
      <c r="G1" s="18"/>
      <c r="H1" s="18"/>
      <c r="I1" s="18"/>
      <c r="J1" s="18"/>
    </row>
    <row r="2" spans="1:10" s="19" customFormat="1">
      <c r="A2" s="20"/>
      <c r="B2" s="20"/>
      <c r="C2" s="20"/>
      <c r="D2" s="20"/>
      <c r="E2" s="20"/>
      <c r="F2" s="20"/>
      <c r="G2" s="20"/>
      <c r="H2" s="20"/>
      <c r="I2" s="20"/>
      <c r="J2" s="20"/>
    </row>
    <row r="3" spans="1:10" s="19" customFormat="1">
      <c r="A3" s="21"/>
      <c r="B3" s="21"/>
      <c r="C3" s="21"/>
      <c r="D3" s="21"/>
      <c r="E3" s="21"/>
      <c r="F3" s="21"/>
      <c r="G3" s="21"/>
      <c r="H3" s="21"/>
      <c r="I3" s="21"/>
      <c r="J3" s="21"/>
    </row>
    <row r="4" spans="1:10" s="19" customFormat="1">
      <c r="A4" s="18"/>
      <c r="B4" s="18"/>
      <c r="C4" s="18"/>
      <c r="D4" s="22"/>
      <c r="E4" s="23"/>
      <c r="F4" s="23"/>
      <c r="G4" s="23"/>
      <c r="H4" s="18"/>
      <c r="I4" s="18"/>
      <c r="J4" s="24"/>
    </row>
    <row r="5" spans="1:10" s="19" customFormat="1">
      <c r="A5" s="18"/>
      <c r="B5" s="18"/>
      <c r="C5" s="18"/>
      <c r="D5" s="18"/>
      <c r="E5" s="18"/>
      <c r="F5" s="18"/>
      <c r="G5" s="18"/>
      <c r="H5" s="18"/>
      <c r="I5" s="18"/>
      <c r="J5" s="18"/>
    </row>
    <row r="6" spans="1:10" s="19" customFormat="1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10" s="19" customFormat="1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10" s="19" customFormat="1">
      <c r="A8" s="18"/>
      <c r="B8" s="18"/>
      <c r="C8" s="18"/>
      <c r="D8" s="18"/>
      <c r="E8" s="18"/>
      <c r="F8" s="18"/>
      <c r="G8" s="18"/>
      <c r="H8" s="18"/>
      <c r="I8" s="18"/>
      <c r="J8" s="18"/>
    </row>
    <row r="9" spans="1:10" s="19" customFormat="1">
      <c r="A9" s="18"/>
      <c r="B9" s="18"/>
      <c r="C9" s="18"/>
      <c r="D9" s="18"/>
      <c r="E9" s="18"/>
      <c r="F9" s="18"/>
      <c r="G9" s="18"/>
      <c r="H9" s="18"/>
      <c r="I9" s="18"/>
      <c r="J9" s="18"/>
    </row>
    <row r="10" spans="1:10" s="19" customFormat="1">
      <c r="A10" s="18"/>
      <c r="B10" s="25"/>
      <c r="C10" s="18"/>
      <c r="D10" s="18"/>
      <c r="E10" s="18"/>
      <c r="F10" s="18"/>
      <c r="G10" s="18"/>
      <c r="H10" s="18"/>
      <c r="I10" s="26"/>
      <c r="J10" s="18"/>
    </row>
    <row r="11" spans="1:10" s="19" customFormat="1">
      <c r="A11" s="18"/>
      <c r="B11" s="27"/>
      <c r="C11" s="28"/>
      <c r="D11" s="18"/>
      <c r="E11" s="18"/>
      <c r="F11" s="18"/>
      <c r="G11" s="18"/>
      <c r="H11" s="18"/>
      <c r="I11" s="18"/>
      <c r="J11" s="18"/>
    </row>
    <row r="12" spans="1:10" s="19" customFormat="1">
      <c r="A12" s="18"/>
      <c r="B12" s="27"/>
      <c r="C12" s="28"/>
      <c r="D12" s="18"/>
      <c r="E12" s="18"/>
      <c r="F12" s="18"/>
      <c r="G12" s="18"/>
      <c r="H12" s="18"/>
      <c r="I12" s="18"/>
      <c r="J12" s="18"/>
    </row>
    <row r="13" spans="1:10" s="19" customFormat="1">
      <c r="A13" s="18"/>
      <c r="B13" s="27"/>
      <c r="C13" s="28"/>
      <c r="D13" s="18"/>
      <c r="E13" s="18"/>
      <c r="F13" s="18"/>
      <c r="G13" s="18"/>
      <c r="H13" s="18"/>
      <c r="I13" s="18"/>
      <c r="J13" s="18"/>
    </row>
    <row r="14" spans="1:10" s="19" customFormat="1">
      <c r="A14" s="29"/>
      <c r="B14" s="30"/>
      <c r="C14" s="31"/>
      <c r="D14" s="29"/>
      <c r="E14" s="29"/>
      <c r="F14" s="29"/>
      <c r="G14" s="29"/>
      <c r="H14" s="29"/>
      <c r="I14" s="29"/>
      <c r="J14" s="29"/>
    </row>
    <row r="15" spans="1:10" s="19" customFormat="1">
      <c r="A15" s="29"/>
      <c r="B15" s="30"/>
      <c r="C15" s="31"/>
      <c r="D15" s="29"/>
      <c r="E15" s="29"/>
      <c r="F15" s="29"/>
      <c r="G15" s="29"/>
      <c r="H15" s="29"/>
      <c r="I15" s="29"/>
      <c r="J15" s="29"/>
    </row>
    <row r="16" spans="1:10" s="19" customFormat="1">
      <c r="A16" s="29"/>
      <c r="B16" s="30"/>
      <c r="C16" s="31"/>
      <c r="D16" s="29"/>
      <c r="E16" s="29"/>
      <c r="F16" s="29"/>
      <c r="G16" s="29"/>
      <c r="H16" s="29"/>
      <c r="I16" s="29"/>
      <c r="J16" s="29"/>
    </row>
    <row r="17" spans="1:10" s="19" customFormat="1">
      <c r="A17" s="29"/>
      <c r="B17" s="30"/>
      <c r="C17" s="31"/>
      <c r="D17" s="29"/>
      <c r="E17" s="29"/>
      <c r="F17" s="29"/>
      <c r="G17" s="29"/>
      <c r="H17" s="29"/>
      <c r="I17" s="29"/>
      <c r="J17" s="29"/>
    </row>
    <row r="18" spans="1:10" s="19" customFormat="1">
      <c r="A18" s="29"/>
      <c r="B18" s="30"/>
      <c r="C18" s="31"/>
      <c r="D18" s="29"/>
      <c r="E18" s="29"/>
      <c r="F18" s="29"/>
      <c r="G18" s="29"/>
      <c r="H18" s="29"/>
      <c r="I18" s="29"/>
      <c r="J18" s="29"/>
    </row>
    <row r="19" spans="1:10" s="19" customFormat="1">
      <c r="A19" s="29"/>
      <c r="B19" s="30"/>
      <c r="C19" s="31"/>
      <c r="D19" s="29"/>
      <c r="E19" s="29"/>
      <c r="F19" s="29"/>
      <c r="G19" s="29"/>
      <c r="H19" s="29"/>
      <c r="I19" s="29"/>
      <c r="J19" s="29"/>
    </row>
    <row r="20" spans="1:10" s="19" customFormat="1">
      <c r="A20" s="29"/>
      <c r="B20" s="30"/>
      <c r="C20" s="31"/>
      <c r="D20" s="29"/>
      <c r="E20" s="29"/>
      <c r="F20" s="29"/>
      <c r="G20" s="29"/>
      <c r="H20" s="29"/>
      <c r="I20" s="29"/>
      <c r="J20" s="29"/>
    </row>
    <row r="21" spans="1:10" s="19" customFormat="1"/>
    <row r="22" spans="1:10" s="19" customFormat="1">
      <c r="A22" s="29"/>
      <c r="B22" s="30"/>
      <c r="C22" s="31"/>
      <c r="D22" s="29"/>
      <c r="E22" s="29"/>
      <c r="F22" s="29"/>
      <c r="G22" s="29"/>
      <c r="H22" s="29"/>
      <c r="I22" s="29"/>
      <c r="J22" s="29"/>
    </row>
    <row r="23" spans="1:10" s="19" customFormat="1">
      <c r="A23" s="29"/>
      <c r="B23" s="30"/>
      <c r="C23" s="31"/>
      <c r="D23" s="29"/>
      <c r="E23" s="29"/>
      <c r="F23" s="29"/>
      <c r="G23" s="29"/>
      <c r="H23" s="29"/>
      <c r="I23" s="29"/>
      <c r="J23" s="29"/>
    </row>
    <row r="24" spans="1:10" s="19" customFormat="1">
      <c r="A24" s="29"/>
      <c r="B24" s="30"/>
      <c r="C24" s="31"/>
      <c r="D24" s="29"/>
      <c r="E24" s="29"/>
      <c r="F24" s="29"/>
      <c r="G24" s="29"/>
      <c r="H24" s="29"/>
      <c r="I24" s="29"/>
      <c r="J24" s="29"/>
    </row>
    <row r="25" spans="1:10" s="19" customFormat="1"/>
    <row r="26" spans="1:10" s="19" customFormat="1">
      <c r="A26" s="29"/>
      <c r="B26" s="30"/>
      <c r="C26" s="31"/>
      <c r="D26" s="29"/>
      <c r="E26" s="29"/>
      <c r="F26" s="29"/>
      <c r="G26" s="29"/>
      <c r="H26" s="29"/>
      <c r="I26" s="29"/>
      <c r="J26" s="29"/>
    </row>
    <row r="27" spans="1:10" s="19" customFormat="1">
      <c r="A27" s="29"/>
      <c r="B27" s="30"/>
      <c r="C27" s="31"/>
      <c r="D27" s="29"/>
      <c r="E27" s="29"/>
      <c r="F27" s="29"/>
      <c r="G27" s="29"/>
      <c r="H27" s="29"/>
      <c r="I27" s="29"/>
      <c r="J27" s="29"/>
    </row>
    <row r="28" spans="1:10" s="19" customFormat="1">
      <c r="A28" s="29"/>
      <c r="B28" s="30"/>
      <c r="C28" s="31"/>
      <c r="D28" s="29"/>
      <c r="E28" s="29"/>
      <c r="F28" s="29"/>
      <c r="G28" s="29"/>
      <c r="H28" s="29"/>
      <c r="I28" s="29"/>
      <c r="J28" s="29"/>
    </row>
    <row r="29" spans="1:10" s="19" customFormat="1">
      <c r="A29" s="1541"/>
      <c r="B29" s="1541"/>
      <c r="C29" s="1541"/>
      <c r="D29" s="1541"/>
      <c r="E29" s="1541"/>
      <c r="F29" s="1541"/>
      <c r="G29" s="1541"/>
      <c r="H29" s="1541"/>
      <c r="I29" s="1541"/>
      <c r="J29" s="1541"/>
    </row>
    <row r="30" spans="1:10" s="19" customFormat="1">
      <c r="A30" s="29"/>
      <c r="B30" s="30"/>
      <c r="C30" s="31"/>
      <c r="D30" s="29"/>
      <c r="E30" s="29"/>
      <c r="F30" s="29"/>
      <c r="G30" s="29"/>
      <c r="H30" s="29"/>
      <c r="I30" s="29"/>
      <c r="J30" s="29"/>
    </row>
    <row r="31" spans="1:10" s="19" customFormat="1"/>
    <row r="32" spans="1:10" s="19" customFormat="1">
      <c r="A32" s="29"/>
      <c r="B32" s="30"/>
      <c r="C32" s="31"/>
      <c r="D32" s="29"/>
      <c r="E32" s="29"/>
      <c r="F32" s="29"/>
      <c r="G32" s="29"/>
      <c r="H32" s="29"/>
      <c r="I32" s="29"/>
      <c r="J32" s="29"/>
    </row>
    <row r="33" spans="1:10" s="19" customFormat="1">
      <c r="A33" s="29"/>
      <c r="B33" s="30"/>
      <c r="C33" s="31"/>
      <c r="D33" s="29"/>
      <c r="E33" s="29"/>
      <c r="F33" s="29"/>
      <c r="G33" s="29"/>
      <c r="H33" s="29"/>
      <c r="I33" s="29"/>
      <c r="J33" s="29"/>
    </row>
    <row r="34" spans="1:10" s="19" customFormat="1">
      <c r="A34" s="1542"/>
      <c r="B34" s="1542"/>
      <c r="C34" s="1542"/>
      <c r="D34" s="1542"/>
      <c r="E34" s="1542"/>
      <c r="F34" s="1542"/>
      <c r="G34" s="1542"/>
      <c r="H34" s="1542"/>
      <c r="I34" s="1542"/>
      <c r="J34" s="1542"/>
    </row>
    <row r="35" spans="1:10" s="19" customFormat="1">
      <c r="A35" s="29"/>
      <c r="B35" s="30"/>
      <c r="C35" s="29"/>
      <c r="D35" s="29"/>
      <c r="E35" s="29"/>
      <c r="F35" s="29"/>
      <c r="G35" s="29"/>
      <c r="H35" s="29"/>
      <c r="I35" s="29"/>
      <c r="J35" s="29"/>
    </row>
    <row r="36" spans="1:10" s="19" customFormat="1"/>
    <row r="37" spans="1:10" s="19" customFormat="1"/>
    <row r="38" spans="1:10" s="19" customFormat="1">
      <c r="B38" s="27"/>
      <c r="C38" s="28"/>
      <c r="D38" s="18"/>
      <c r="E38" s="18"/>
      <c r="F38" s="18"/>
      <c r="G38" s="18"/>
      <c r="H38" s="18"/>
      <c r="I38" s="18"/>
      <c r="J38" s="18"/>
    </row>
    <row r="39" spans="1:10" s="19" customFormat="1"/>
    <row r="40" spans="1:10" s="19" customFormat="1">
      <c r="B40" s="32"/>
      <c r="C40" s="32"/>
      <c r="D40" s="32"/>
      <c r="E40" s="32"/>
      <c r="F40" s="32"/>
      <c r="G40" s="32"/>
      <c r="H40" s="32"/>
      <c r="I40" s="32"/>
    </row>
    <row r="41" spans="1:10" s="19" customFormat="1"/>
    <row r="42" spans="1:10" s="19" customFormat="1"/>
    <row r="43" spans="1:10" s="19" customFormat="1"/>
    <row r="44" spans="1:10" s="19" customFormat="1"/>
    <row r="45" spans="1:10" s="19" customFormat="1"/>
    <row r="46" spans="1:10" s="19" customFormat="1"/>
    <row r="47" spans="1:10" s="19" customFormat="1"/>
    <row r="48" spans="1:10" s="19" customFormat="1"/>
    <row r="49" spans="1:10" s="19" customFormat="1"/>
    <row r="50" spans="1:10" s="19" customFormat="1"/>
    <row r="51" spans="1:10" s="19" customFormat="1">
      <c r="A51" s="1543"/>
      <c r="B51" s="1543"/>
      <c r="C51" s="1543"/>
      <c r="D51" s="1543"/>
      <c r="E51" s="1543"/>
      <c r="F51" s="1543"/>
      <c r="G51" s="1543"/>
      <c r="H51" s="1543"/>
      <c r="I51" s="1543"/>
      <c r="J51" s="1543"/>
    </row>
    <row r="52" spans="1:10" s="19" customFormat="1"/>
    <row r="53" spans="1:10" s="19" customFormat="1"/>
    <row r="54" spans="1:10" s="19" customFormat="1"/>
    <row r="55" spans="1:10" s="19" customFormat="1"/>
  </sheetData>
  <mergeCells count="3">
    <mergeCell ref="A29:J29"/>
    <mergeCell ref="A34:J34"/>
    <mergeCell ref="A51:J51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headerFooter differentFirst="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AB42"/>
  <sheetViews>
    <sheetView showGridLines="0" zoomScaleNormal="100" zoomScaleSheetLayoutView="100" workbookViewId="0">
      <selection sqref="A1:Q1"/>
    </sheetView>
  </sheetViews>
  <sheetFormatPr defaultColWidth="9.140625" defaultRowHeight="12.75"/>
  <cols>
    <col min="1" max="1" width="10.28515625" style="521" customWidth="1"/>
    <col min="2" max="2" width="6" style="521" customWidth="1"/>
    <col min="3" max="12" width="7.7109375" style="521" customWidth="1"/>
    <col min="13" max="13" width="7.85546875" style="521" customWidth="1"/>
    <col min="14" max="14" width="8.140625" style="521" customWidth="1"/>
    <col min="15" max="17" width="7.7109375" style="521" customWidth="1"/>
    <col min="18" max="19" width="9.140625" style="521"/>
    <col min="20" max="22" width="12.7109375" style="521" customWidth="1"/>
    <col min="23" max="16384" width="9.140625" style="521"/>
  </cols>
  <sheetData>
    <row r="1" spans="1:28" s="566" customFormat="1" ht="15.95" customHeight="1">
      <c r="A1" s="1591" t="s">
        <v>494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1"/>
    </row>
    <row r="2" spans="1:28" ht="5.0999999999999996" customHeight="1">
      <c r="A2" s="567"/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9"/>
      <c r="Q2" s="567"/>
    </row>
    <row r="3" spans="1:28" ht="15" customHeight="1">
      <c r="A3" s="1602" t="s">
        <v>391</v>
      </c>
      <c r="B3" s="1603"/>
      <c r="C3" s="1603"/>
      <c r="D3" s="1603"/>
      <c r="E3" s="1603"/>
      <c r="F3" s="1603"/>
      <c r="G3" s="1603"/>
      <c r="H3" s="1603"/>
      <c r="I3" s="1603"/>
      <c r="J3" s="1603"/>
      <c r="K3" s="1603"/>
      <c r="L3" s="1603"/>
      <c r="M3" s="1603"/>
      <c r="N3" s="1603"/>
      <c r="O3" s="1603"/>
      <c r="P3" s="1603"/>
      <c r="Q3" s="1604"/>
    </row>
    <row r="4" spans="1:28" ht="30" customHeight="1">
      <c r="A4" s="64"/>
      <c r="B4" s="65"/>
      <c r="C4" s="1594" t="s">
        <v>553</v>
      </c>
      <c r="D4" s="1595"/>
      <c r="E4" s="1595"/>
      <c r="F4" s="1595"/>
      <c r="G4" s="1596"/>
      <c r="H4" s="1594" t="s">
        <v>554</v>
      </c>
      <c r="I4" s="1595"/>
      <c r="J4" s="1595"/>
      <c r="K4" s="1595"/>
      <c r="L4" s="1596"/>
      <c r="M4" s="1597" t="s">
        <v>223</v>
      </c>
      <c r="N4" s="1576"/>
      <c r="O4" s="1576"/>
      <c r="P4" s="1576"/>
      <c r="Q4" s="1578"/>
      <c r="S4" s="530"/>
      <c r="T4" s="555"/>
      <c r="U4" s="518"/>
      <c r="V4" s="518"/>
      <c r="W4" s="530"/>
    </row>
    <row r="5" spans="1:28" ht="12" customHeight="1">
      <c r="A5" s="66"/>
      <c r="B5" s="67" t="s">
        <v>287</v>
      </c>
      <c r="C5" s="68" t="s">
        <v>219</v>
      </c>
      <c r="D5" s="69" t="s">
        <v>220</v>
      </c>
      <c r="E5" s="70" t="s">
        <v>221</v>
      </c>
      <c r="F5" s="71" t="s">
        <v>222</v>
      </c>
      <c r="G5" s="72" t="s">
        <v>38</v>
      </c>
      <c r="H5" s="68" t="str">
        <f>C5</f>
        <v>Německo</v>
      </c>
      <c r="I5" s="69" t="str">
        <f>D5</f>
        <v>Slovensko</v>
      </c>
      <c r="J5" s="70" t="str">
        <f>E5</f>
        <v>Polsko</v>
      </c>
      <c r="K5" s="71" t="str">
        <f>F5</f>
        <v>Rakousko</v>
      </c>
      <c r="L5" s="72" t="str">
        <f>G5</f>
        <v>celkem</v>
      </c>
      <c r="M5" s="68" t="str">
        <f>C5</f>
        <v>Německo</v>
      </c>
      <c r="N5" s="69" t="str">
        <f>D5</f>
        <v>Slovensko</v>
      </c>
      <c r="O5" s="70" t="str">
        <f>E5</f>
        <v>Polsko</v>
      </c>
      <c r="P5" s="71" t="str">
        <f>F5</f>
        <v>Rakousko</v>
      </c>
      <c r="Q5" s="72" t="s">
        <v>38</v>
      </c>
      <c r="R5" s="563"/>
      <c r="S5" s="564"/>
      <c r="T5" s="565"/>
      <c r="U5" s="565"/>
      <c r="V5" s="518"/>
      <c r="W5" s="519"/>
    </row>
    <row r="6" spans="1:28" ht="12.95" customHeight="1">
      <c r="A6" s="1598" t="s">
        <v>426</v>
      </c>
      <c r="B6" s="511">
        <v>2010</v>
      </c>
      <c r="C6" s="461">
        <v>7705.1062551438981</v>
      </c>
      <c r="D6" s="461">
        <v>32708.268744856105</v>
      </c>
      <c r="E6" s="461">
        <v>0</v>
      </c>
      <c r="F6" s="512">
        <v>0</v>
      </c>
      <c r="G6" s="513">
        <f>SUM(C6:F6)</f>
        <v>40413.375</v>
      </c>
      <c r="H6" s="461">
        <v>27839.077023290345</v>
      </c>
      <c r="I6" s="461">
        <v>4168.2259767096539</v>
      </c>
      <c r="J6" s="461">
        <v>0.28199999999999997</v>
      </c>
      <c r="K6" s="512">
        <v>55.036999999999999</v>
      </c>
      <c r="L6" s="513">
        <f>SUM(H6:K6)</f>
        <v>32062.621999999999</v>
      </c>
      <c r="M6" s="461">
        <f>C6-H6</f>
        <v>-20133.970768146446</v>
      </c>
      <c r="N6" s="461">
        <f t="shared" ref="N6:P6" si="0">D6-I6</f>
        <v>28540.04276814645</v>
      </c>
      <c r="O6" s="461">
        <f t="shared" si="0"/>
        <v>-0.28199999999999997</v>
      </c>
      <c r="P6" s="512">
        <f t="shared" si="0"/>
        <v>-55.036999999999999</v>
      </c>
      <c r="Q6" s="514">
        <f>G6-L6</f>
        <v>8350.7530000000006</v>
      </c>
      <c r="R6" s="515"/>
      <c r="S6" s="516"/>
      <c r="T6" s="517"/>
      <c r="U6" s="517"/>
      <c r="V6" s="518"/>
      <c r="W6" s="519"/>
      <c r="X6" s="520"/>
      <c r="Y6" s="520"/>
      <c r="AA6" s="520"/>
      <c r="AB6" s="520"/>
    </row>
    <row r="7" spans="1:28" ht="12.95" customHeight="1">
      <c r="A7" s="1599"/>
      <c r="B7" s="522">
        <v>2011</v>
      </c>
      <c r="C7" s="523">
        <v>9456.0570797640412</v>
      </c>
      <c r="D7" s="524">
        <v>29540.573520235965</v>
      </c>
      <c r="E7" s="524">
        <v>0</v>
      </c>
      <c r="F7" s="525">
        <v>0</v>
      </c>
      <c r="G7" s="526">
        <f t="shared" ref="G7:G14" si="1">SUM(C7:F7)</f>
        <v>38996.630600000004</v>
      </c>
      <c r="H7" s="523">
        <v>26966.557255150732</v>
      </c>
      <c r="I7" s="524">
        <v>2600.6677683756993</v>
      </c>
      <c r="J7" s="524">
        <v>223.72019299999999</v>
      </c>
      <c r="K7" s="525">
        <v>51.685902453737484</v>
      </c>
      <c r="L7" s="526">
        <f t="shared" ref="L7:L15" si="2">SUM(H7:K7)</f>
        <v>29842.631118980171</v>
      </c>
      <c r="M7" s="523">
        <f t="shared" ref="M7:M14" si="3">C7-H7</f>
        <v>-17510.500175386689</v>
      </c>
      <c r="N7" s="524">
        <f t="shared" ref="N7:N15" si="4">D7-I7</f>
        <v>26939.905751860264</v>
      </c>
      <c r="O7" s="524">
        <f t="shared" ref="O7:O15" si="5">E7-J7</f>
        <v>-223.72019299999999</v>
      </c>
      <c r="P7" s="525">
        <f t="shared" ref="P7:P15" si="6">F7-K7</f>
        <v>-51.685902453737484</v>
      </c>
      <c r="Q7" s="527">
        <f t="shared" ref="Q7:Q15" si="7">G7-L7</f>
        <v>9153.9994810198332</v>
      </c>
      <c r="R7" s="515"/>
      <c r="S7" s="516"/>
      <c r="T7" s="517"/>
      <c r="U7" s="528"/>
      <c r="V7" s="529"/>
      <c r="W7" s="519"/>
      <c r="X7" s="520"/>
      <c r="Y7" s="520"/>
      <c r="AA7" s="520"/>
      <c r="AB7" s="520"/>
    </row>
    <row r="8" spans="1:28" ht="12.95" customHeight="1">
      <c r="A8" s="1599"/>
      <c r="B8" s="511">
        <v>2012</v>
      </c>
      <c r="C8" s="461">
        <v>21569.867699999995</v>
      </c>
      <c r="D8" s="461">
        <v>18168.370599999998</v>
      </c>
      <c r="E8" s="461">
        <v>0</v>
      </c>
      <c r="F8" s="512">
        <v>0</v>
      </c>
      <c r="G8" s="513">
        <f t="shared" si="1"/>
        <v>39738.238299999997</v>
      </c>
      <c r="H8" s="461">
        <v>24407.6957</v>
      </c>
      <c r="I8" s="461">
        <v>7260.0204999999987</v>
      </c>
      <c r="J8" s="461">
        <v>599.99756932540424</v>
      </c>
      <c r="K8" s="512">
        <v>6.7504306745899756</v>
      </c>
      <c r="L8" s="513">
        <f t="shared" si="2"/>
        <v>32274.464199999995</v>
      </c>
      <c r="M8" s="461">
        <f t="shared" si="3"/>
        <v>-2837.828000000005</v>
      </c>
      <c r="N8" s="461">
        <f t="shared" si="4"/>
        <v>10908.3501</v>
      </c>
      <c r="O8" s="461">
        <f t="shared" si="5"/>
        <v>-599.99756932540424</v>
      </c>
      <c r="P8" s="512">
        <f t="shared" si="6"/>
        <v>-6.7504306745899756</v>
      </c>
      <c r="Q8" s="514">
        <f t="shared" si="7"/>
        <v>7463.7741000000024</v>
      </c>
      <c r="R8" s="515"/>
      <c r="S8" s="516"/>
      <c r="T8" s="517"/>
      <c r="U8" s="528"/>
      <c r="V8" s="530"/>
      <c r="W8" s="519"/>
      <c r="X8" s="520"/>
      <c r="Y8" s="520"/>
      <c r="AA8" s="520"/>
      <c r="AB8" s="520"/>
    </row>
    <row r="9" spans="1:28" ht="12.95" customHeight="1">
      <c r="A9" s="1599"/>
      <c r="B9" s="522">
        <v>2013</v>
      </c>
      <c r="C9" s="523">
        <v>31484.850992683652</v>
      </c>
      <c r="D9" s="524">
        <v>12063.874336402767</v>
      </c>
      <c r="E9" s="524">
        <v>0</v>
      </c>
      <c r="F9" s="525">
        <v>0</v>
      </c>
      <c r="G9" s="526">
        <f t="shared" si="1"/>
        <v>43548.725329086417</v>
      </c>
      <c r="H9" s="523">
        <v>28960.214886600494</v>
      </c>
      <c r="I9" s="524">
        <v>5522.0406468739557</v>
      </c>
      <c r="J9" s="524">
        <v>595.20243089382916</v>
      </c>
      <c r="K9" s="525">
        <v>0</v>
      </c>
      <c r="L9" s="526">
        <f t="shared" si="2"/>
        <v>35077.457964368274</v>
      </c>
      <c r="M9" s="523">
        <f>C9-H9</f>
        <v>2524.6361060831587</v>
      </c>
      <c r="N9" s="524">
        <f t="shared" si="4"/>
        <v>6541.8336895288112</v>
      </c>
      <c r="O9" s="524">
        <f t="shared" si="5"/>
        <v>-595.20243089382916</v>
      </c>
      <c r="P9" s="525">
        <f t="shared" si="6"/>
        <v>0</v>
      </c>
      <c r="Q9" s="527">
        <f t="shared" si="7"/>
        <v>8471.2673647181437</v>
      </c>
      <c r="R9" s="515"/>
      <c r="S9" s="516"/>
      <c r="T9" s="517"/>
      <c r="U9" s="528"/>
      <c r="V9" s="530"/>
      <c r="W9" s="519"/>
      <c r="X9" s="520"/>
      <c r="Y9" s="520"/>
      <c r="AA9" s="520"/>
      <c r="AB9" s="520"/>
    </row>
    <row r="10" spans="1:28" ht="12.95" customHeight="1">
      <c r="A10" s="1599"/>
      <c r="B10" s="511">
        <v>2014</v>
      </c>
      <c r="C10" s="461">
        <v>36041.816490405341</v>
      </c>
      <c r="D10" s="461">
        <v>498.92663820769997</v>
      </c>
      <c r="E10" s="461">
        <v>0</v>
      </c>
      <c r="F10" s="512">
        <v>0</v>
      </c>
      <c r="G10" s="513">
        <f t="shared" si="1"/>
        <v>36540.743128613038</v>
      </c>
      <c r="H10" s="461">
        <v>19445.680430693461</v>
      </c>
      <c r="I10" s="461">
        <v>9425.6564325856016</v>
      </c>
      <c r="J10" s="461">
        <v>420.06924781095051</v>
      </c>
      <c r="K10" s="512">
        <v>0</v>
      </c>
      <c r="L10" s="513">
        <f t="shared" si="2"/>
        <v>29291.406111090015</v>
      </c>
      <c r="M10" s="461">
        <f t="shared" si="3"/>
        <v>16596.13605971188</v>
      </c>
      <c r="N10" s="461">
        <f t="shared" si="4"/>
        <v>-8926.7297943779013</v>
      </c>
      <c r="O10" s="461">
        <f t="shared" si="5"/>
        <v>-420.06924781095051</v>
      </c>
      <c r="P10" s="512">
        <f t="shared" si="6"/>
        <v>0</v>
      </c>
      <c r="Q10" s="514">
        <f t="shared" si="7"/>
        <v>7249.337017523023</v>
      </c>
      <c r="R10" s="515"/>
      <c r="S10" s="516"/>
      <c r="T10" s="517"/>
      <c r="U10" s="517"/>
      <c r="V10" s="531"/>
      <c r="W10" s="519"/>
      <c r="X10" s="520"/>
      <c r="Y10" s="520"/>
      <c r="AA10" s="520"/>
      <c r="AB10" s="520"/>
    </row>
    <row r="11" spans="1:28" ht="12.95" customHeight="1">
      <c r="A11" s="1599"/>
      <c r="B11" s="522">
        <v>2015</v>
      </c>
      <c r="C11" s="523">
        <v>35668.352425516699</v>
      </c>
      <c r="D11" s="524">
        <v>13.3220516438</v>
      </c>
      <c r="E11" s="532">
        <v>0</v>
      </c>
      <c r="F11" s="533">
        <v>0</v>
      </c>
      <c r="G11" s="526">
        <f t="shared" si="1"/>
        <v>35681.674477160501</v>
      </c>
      <c r="H11" s="523">
        <v>17255.655977554401</v>
      </c>
      <c r="I11" s="524">
        <v>10934.865928601199</v>
      </c>
      <c r="J11" s="524">
        <v>17.349299321276735</v>
      </c>
      <c r="K11" s="525">
        <v>0</v>
      </c>
      <c r="L11" s="526">
        <f t="shared" si="2"/>
        <v>28207.871205476877</v>
      </c>
      <c r="M11" s="523">
        <f t="shared" si="3"/>
        <v>18412.696447962298</v>
      </c>
      <c r="N11" s="524">
        <f t="shared" si="4"/>
        <v>-10921.543876957399</v>
      </c>
      <c r="O11" s="524">
        <f t="shared" si="5"/>
        <v>-17.349299321276735</v>
      </c>
      <c r="P11" s="525">
        <f t="shared" si="6"/>
        <v>0</v>
      </c>
      <c r="Q11" s="527">
        <f t="shared" si="7"/>
        <v>7473.8032716836242</v>
      </c>
      <c r="R11" s="515"/>
      <c r="S11" s="516"/>
      <c r="T11" s="517"/>
      <c r="U11" s="528"/>
      <c r="V11" s="530"/>
      <c r="W11" s="519"/>
      <c r="X11" s="520"/>
      <c r="Y11" s="520"/>
      <c r="AA11" s="520"/>
      <c r="AB11" s="520"/>
    </row>
    <row r="12" spans="1:28" ht="12.95" customHeight="1">
      <c r="A12" s="1599"/>
      <c r="B12" s="511">
        <v>2016</v>
      </c>
      <c r="C12" s="461">
        <v>32326.028315238218</v>
      </c>
      <c r="D12" s="461">
        <v>1648.6281678393757</v>
      </c>
      <c r="E12" s="449">
        <v>0</v>
      </c>
      <c r="F12" s="534">
        <v>0</v>
      </c>
      <c r="G12" s="513">
        <f t="shared" si="1"/>
        <v>33974.656483077597</v>
      </c>
      <c r="H12" s="461">
        <v>23167.632847425382</v>
      </c>
      <c r="I12" s="461">
        <v>2677.8833210831585</v>
      </c>
      <c r="J12" s="461">
        <v>6.0604394373939252</v>
      </c>
      <c r="K12" s="512">
        <v>0</v>
      </c>
      <c r="L12" s="513">
        <f t="shared" si="2"/>
        <v>25851.576607945935</v>
      </c>
      <c r="M12" s="461">
        <f t="shared" si="3"/>
        <v>9158.3954678128357</v>
      </c>
      <c r="N12" s="461">
        <f t="shared" si="4"/>
        <v>-1029.2551532437828</v>
      </c>
      <c r="O12" s="461">
        <f t="shared" si="5"/>
        <v>-6.0604394373939252</v>
      </c>
      <c r="P12" s="512">
        <f t="shared" si="6"/>
        <v>0</v>
      </c>
      <c r="Q12" s="514">
        <f t="shared" si="7"/>
        <v>8123.0798751316615</v>
      </c>
      <c r="R12" s="515"/>
      <c r="S12" s="516"/>
      <c r="T12" s="517"/>
      <c r="U12" s="535"/>
      <c r="W12" s="519"/>
      <c r="X12" s="520"/>
      <c r="Y12" s="520"/>
      <c r="AA12" s="520"/>
      <c r="AB12" s="520"/>
    </row>
    <row r="13" spans="1:28" ht="12.95" customHeight="1">
      <c r="A13" s="1599"/>
      <c r="B13" s="522">
        <v>2017</v>
      </c>
      <c r="C13" s="523">
        <v>34749.522928376326</v>
      </c>
      <c r="D13" s="524">
        <v>259.66897457537715</v>
      </c>
      <c r="E13" s="532">
        <v>0</v>
      </c>
      <c r="F13" s="533">
        <v>0</v>
      </c>
      <c r="G13" s="526">
        <f t="shared" si="1"/>
        <v>35009.191902951701</v>
      </c>
      <c r="H13" s="523">
        <v>22628.825565408137</v>
      </c>
      <c r="I13" s="524">
        <v>3372.3352705981647</v>
      </c>
      <c r="J13" s="524">
        <v>118.0526715530339</v>
      </c>
      <c r="K13" s="525">
        <v>0.90380112489671616</v>
      </c>
      <c r="L13" s="526">
        <f t="shared" si="2"/>
        <v>26120.117308684228</v>
      </c>
      <c r="M13" s="523">
        <f t="shared" si="3"/>
        <v>12120.697362968189</v>
      </c>
      <c r="N13" s="524">
        <f t="shared" si="4"/>
        <v>-3112.6662960227877</v>
      </c>
      <c r="O13" s="524">
        <f t="shared" si="5"/>
        <v>-118.0526715530339</v>
      </c>
      <c r="P13" s="525">
        <f t="shared" si="6"/>
        <v>-0.90380112489671616</v>
      </c>
      <c r="Q13" s="527">
        <f t="shared" si="7"/>
        <v>8889.074594267473</v>
      </c>
      <c r="R13" s="515"/>
      <c r="S13" s="516"/>
      <c r="T13" s="517"/>
      <c r="U13" s="535"/>
      <c r="W13" s="519"/>
      <c r="X13" s="520"/>
      <c r="Y13" s="520"/>
      <c r="AA13" s="520"/>
      <c r="AB13" s="520"/>
    </row>
    <row r="14" spans="1:28" ht="12.95" customHeight="1">
      <c r="A14" s="1599"/>
      <c r="B14" s="511">
        <v>2018</v>
      </c>
      <c r="C14" s="449">
        <v>38428.361870454697</v>
      </c>
      <c r="D14" s="449">
        <v>1341.40355839224</v>
      </c>
      <c r="E14" s="449">
        <v>0</v>
      </c>
      <c r="F14" s="534">
        <v>0</v>
      </c>
      <c r="G14" s="513">
        <f t="shared" si="1"/>
        <v>39769.765428846935</v>
      </c>
      <c r="H14" s="449">
        <v>27888.889671508878</v>
      </c>
      <c r="I14" s="449">
        <v>3504.9724200865076</v>
      </c>
      <c r="J14" s="449">
        <v>366.61712195014911</v>
      </c>
      <c r="K14" s="534">
        <v>1.295345231527778</v>
      </c>
      <c r="L14" s="513">
        <f>SUM(H14:K14)</f>
        <v>31761.774558777062</v>
      </c>
      <c r="M14" s="461">
        <f t="shared" si="3"/>
        <v>10539.472198945819</v>
      </c>
      <c r="N14" s="461">
        <f t="shared" si="4"/>
        <v>-2163.5688616942675</v>
      </c>
      <c r="O14" s="461">
        <f t="shared" si="5"/>
        <v>-366.61712195014911</v>
      </c>
      <c r="P14" s="512">
        <f t="shared" si="6"/>
        <v>-1.295345231527778</v>
      </c>
      <c r="Q14" s="514">
        <f t="shared" si="7"/>
        <v>8007.9908700698725</v>
      </c>
      <c r="R14" s="515"/>
      <c r="S14" s="516"/>
      <c r="T14" s="517"/>
      <c r="U14" s="535"/>
      <c r="W14" s="519"/>
      <c r="X14" s="520"/>
      <c r="Y14" s="520"/>
      <c r="AA14" s="520"/>
      <c r="AB14" s="520"/>
    </row>
    <row r="15" spans="1:28" ht="12.95" customHeight="1">
      <c r="A15" s="1600"/>
      <c r="B15" s="536">
        <v>2019</v>
      </c>
      <c r="C15" s="537">
        <v>34582.645301719502</v>
      </c>
      <c r="D15" s="538">
        <v>1544.4914769490499</v>
      </c>
      <c r="E15" s="538">
        <v>0</v>
      </c>
      <c r="F15" s="539">
        <v>0</v>
      </c>
      <c r="G15" s="540">
        <f>SUM(C15:F15)</f>
        <v>36127.136778668551</v>
      </c>
      <c r="H15" s="541">
        <v>21639.0589693006</v>
      </c>
      <c r="I15" s="542">
        <v>4514.3007740475196</v>
      </c>
      <c r="J15" s="542">
        <v>439.69134445561298</v>
      </c>
      <c r="K15" s="539">
        <v>0.89223144585704395</v>
      </c>
      <c r="L15" s="540">
        <f t="shared" si="2"/>
        <v>26593.943319249589</v>
      </c>
      <c r="M15" s="543">
        <f>C15-H15</f>
        <v>12943.586332418901</v>
      </c>
      <c r="N15" s="544">
        <f t="shared" si="4"/>
        <v>-2969.8092970984699</v>
      </c>
      <c r="O15" s="544">
        <f t="shared" si="5"/>
        <v>-439.69134445561298</v>
      </c>
      <c r="P15" s="545">
        <f t="shared" si="6"/>
        <v>-0.89223144585704395</v>
      </c>
      <c r="Q15" s="546">
        <f t="shared" si="7"/>
        <v>9533.1934594189624</v>
      </c>
      <c r="R15" s="515"/>
      <c r="S15" s="516"/>
      <c r="T15" s="517"/>
      <c r="U15" s="535"/>
      <c r="W15" s="519"/>
      <c r="X15" s="520"/>
      <c r="Y15" s="520"/>
      <c r="AA15" s="520"/>
      <c r="AB15" s="520"/>
    </row>
    <row r="16" spans="1:28" ht="12.95" customHeight="1">
      <c r="A16" s="1599" t="s">
        <v>49</v>
      </c>
      <c r="B16" s="547">
        <v>2010</v>
      </c>
      <c r="C16" s="461">
        <v>81280.010320093701</v>
      </c>
      <c r="D16" s="461">
        <v>346594.45967990626</v>
      </c>
      <c r="E16" s="461">
        <v>0</v>
      </c>
      <c r="F16" s="548">
        <v>0</v>
      </c>
      <c r="G16" s="549">
        <f>SUM(C16:F16)</f>
        <v>427874.47</v>
      </c>
      <c r="H16" s="461">
        <v>294685.92895699997</v>
      </c>
      <c r="I16" s="461">
        <v>44175.348829999995</v>
      </c>
      <c r="J16" s="461">
        <v>2.9980000000000002</v>
      </c>
      <c r="K16" s="548">
        <v>584.70600000000002</v>
      </c>
      <c r="L16" s="549">
        <f>SUM(H16:K16)</f>
        <v>339448.98178699997</v>
      </c>
      <c r="M16" s="461">
        <f>C16-H16</f>
        <v>-213405.91863690625</v>
      </c>
      <c r="N16" s="461">
        <f t="shared" ref="N16:N25" si="8">D16-I16</f>
        <v>302419.11084990628</v>
      </c>
      <c r="O16" s="461">
        <f t="shared" ref="O16:O25" si="9">E16-J16</f>
        <v>-2.9980000000000002</v>
      </c>
      <c r="P16" s="548">
        <f t="shared" ref="P16:P25" si="10">F16-K16</f>
        <v>-584.70600000000002</v>
      </c>
      <c r="Q16" s="550">
        <f t="shared" ref="Q16:Q25" si="11">G16-L16</f>
        <v>88425.488213000004</v>
      </c>
      <c r="R16" s="519"/>
      <c r="S16" s="551"/>
      <c r="T16" s="528"/>
      <c r="U16" s="535"/>
      <c r="W16" s="519"/>
      <c r="X16" s="520"/>
      <c r="Y16" s="520"/>
      <c r="AA16" s="520"/>
      <c r="AB16" s="520"/>
    </row>
    <row r="17" spans="1:28" ht="12.95" customHeight="1">
      <c r="A17" s="1599"/>
      <c r="B17" s="522">
        <v>2011</v>
      </c>
      <c r="C17" s="523">
        <v>99778.922748248195</v>
      </c>
      <c r="D17" s="524">
        <v>313286.55385175179</v>
      </c>
      <c r="E17" s="524">
        <v>0</v>
      </c>
      <c r="F17" s="525">
        <v>0</v>
      </c>
      <c r="G17" s="526">
        <f t="shared" ref="G17:G25" si="12">SUM(C17:F17)</f>
        <v>413065.47659999999</v>
      </c>
      <c r="H17" s="523">
        <v>285555.11334828997</v>
      </c>
      <c r="I17" s="524">
        <v>27602.89732</v>
      </c>
      <c r="J17" s="524">
        <v>2372.14626</v>
      </c>
      <c r="K17" s="525">
        <v>549.17107170999998</v>
      </c>
      <c r="L17" s="526">
        <f t="shared" ref="L17:L25" si="13">SUM(H17:K17)</f>
        <v>316079.32799999998</v>
      </c>
      <c r="M17" s="523">
        <f t="shared" ref="M17:M25" si="14">C17-H17</f>
        <v>-185776.19060004177</v>
      </c>
      <c r="N17" s="524">
        <f t="shared" si="8"/>
        <v>285683.6565317518</v>
      </c>
      <c r="O17" s="524">
        <f t="shared" si="9"/>
        <v>-2372.14626</v>
      </c>
      <c r="P17" s="525">
        <f t="shared" si="10"/>
        <v>-549.17107170999998</v>
      </c>
      <c r="Q17" s="527">
        <f t="shared" si="11"/>
        <v>96986.148600000015</v>
      </c>
      <c r="R17" s="519"/>
      <c r="S17" s="551"/>
      <c r="T17" s="528"/>
      <c r="U17" s="535"/>
      <c r="W17" s="519"/>
      <c r="X17" s="520"/>
      <c r="Y17" s="520"/>
      <c r="AA17" s="520"/>
      <c r="AB17" s="520"/>
    </row>
    <row r="18" spans="1:28" ht="12.95" customHeight="1">
      <c r="A18" s="1599"/>
      <c r="B18" s="511">
        <v>2012</v>
      </c>
      <c r="C18" s="461">
        <v>227495.37578900007</v>
      </c>
      <c r="D18" s="461">
        <v>193223.35860000001</v>
      </c>
      <c r="E18" s="461">
        <v>0</v>
      </c>
      <c r="F18" s="512">
        <v>0</v>
      </c>
      <c r="G18" s="513">
        <f t="shared" si="12"/>
        <v>420718.73438900011</v>
      </c>
      <c r="H18" s="461">
        <v>258212.24038599999</v>
      </c>
      <c r="I18" s="461">
        <v>77223.778299999976</v>
      </c>
      <c r="J18" s="461">
        <v>6367.0278140500368</v>
      </c>
      <c r="K18" s="512">
        <v>71.751785949999984</v>
      </c>
      <c r="L18" s="513">
        <f t="shared" si="13"/>
        <v>341874.79828599998</v>
      </c>
      <c r="M18" s="461">
        <f t="shared" si="14"/>
        <v>-30716.86459699992</v>
      </c>
      <c r="N18" s="461">
        <f t="shared" si="8"/>
        <v>115999.58030000003</v>
      </c>
      <c r="O18" s="461">
        <f t="shared" si="9"/>
        <v>-6367.0278140500368</v>
      </c>
      <c r="P18" s="512">
        <f t="shared" si="10"/>
        <v>-71.751785949999984</v>
      </c>
      <c r="Q18" s="514">
        <f t="shared" si="11"/>
        <v>78843.936103000131</v>
      </c>
      <c r="R18" s="519"/>
      <c r="S18" s="551"/>
      <c r="T18" s="528"/>
      <c r="U18" s="535"/>
      <c r="W18" s="519"/>
      <c r="X18" s="520"/>
      <c r="Y18" s="520"/>
      <c r="AA18" s="520"/>
      <c r="AB18" s="520"/>
    </row>
    <row r="19" spans="1:28" ht="12.95" customHeight="1">
      <c r="A19" s="1599"/>
      <c r="B19" s="522">
        <v>2013</v>
      </c>
      <c r="C19" s="523">
        <v>333485.91122352006</v>
      </c>
      <c r="D19" s="524">
        <v>128681.11338</v>
      </c>
      <c r="E19" s="524">
        <v>0</v>
      </c>
      <c r="F19" s="525">
        <v>0</v>
      </c>
      <c r="G19" s="526">
        <f t="shared" si="12"/>
        <v>462167.02460352005</v>
      </c>
      <c r="H19" s="523">
        <v>307072.74095675995</v>
      </c>
      <c r="I19" s="524">
        <v>58697.150022000009</v>
      </c>
      <c r="J19" s="524">
        <v>6323.3629389999996</v>
      </c>
      <c r="K19" s="525">
        <v>0</v>
      </c>
      <c r="L19" s="526">
        <f t="shared" si="13"/>
        <v>372093.25391775998</v>
      </c>
      <c r="M19" s="523">
        <f t="shared" si="14"/>
        <v>26413.170266760106</v>
      </c>
      <c r="N19" s="524">
        <f t="shared" si="8"/>
        <v>69983.963357999979</v>
      </c>
      <c r="O19" s="524">
        <f t="shared" si="9"/>
        <v>-6323.3629389999996</v>
      </c>
      <c r="P19" s="525">
        <f t="shared" si="10"/>
        <v>0</v>
      </c>
      <c r="Q19" s="527">
        <f t="shared" si="11"/>
        <v>90073.770685760072</v>
      </c>
      <c r="R19" s="519"/>
      <c r="S19" s="551"/>
      <c r="T19" s="528"/>
      <c r="U19" s="535"/>
      <c r="W19" s="519"/>
      <c r="X19" s="520"/>
      <c r="Y19" s="520"/>
      <c r="AA19" s="520"/>
      <c r="AB19" s="520"/>
    </row>
    <row r="20" spans="1:28" ht="12.95" customHeight="1">
      <c r="A20" s="1599"/>
      <c r="B20" s="511">
        <v>2014</v>
      </c>
      <c r="C20" s="461">
        <v>383074.957698418</v>
      </c>
      <c r="D20" s="461">
        <v>5347.3403410000001</v>
      </c>
      <c r="E20" s="461">
        <v>0</v>
      </c>
      <c r="F20" s="512">
        <v>0</v>
      </c>
      <c r="G20" s="513">
        <f t="shared" si="12"/>
        <v>388422.298039418</v>
      </c>
      <c r="H20" s="461">
        <v>206786.75372355743</v>
      </c>
      <c r="I20" s="461">
        <v>100241.170025</v>
      </c>
      <c r="J20" s="461">
        <v>4473.4951590000001</v>
      </c>
      <c r="K20" s="512">
        <v>0</v>
      </c>
      <c r="L20" s="513">
        <f t="shared" si="13"/>
        <v>311501.41890755744</v>
      </c>
      <c r="M20" s="461">
        <f t="shared" si="14"/>
        <v>176288.20397486057</v>
      </c>
      <c r="N20" s="461">
        <f t="shared" si="8"/>
        <v>-94893.829683999997</v>
      </c>
      <c r="O20" s="461">
        <f t="shared" si="9"/>
        <v>-4473.4951590000001</v>
      </c>
      <c r="P20" s="512">
        <f t="shared" si="10"/>
        <v>0</v>
      </c>
      <c r="Q20" s="514">
        <f t="shared" si="11"/>
        <v>76920.879131860565</v>
      </c>
      <c r="R20" s="519"/>
      <c r="S20" s="551"/>
      <c r="T20" s="528"/>
      <c r="U20" s="535"/>
      <c r="W20" s="519"/>
      <c r="X20" s="520"/>
      <c r="Y20" s="520"/>
      <c r="AA20" s="520"/>
      <c r="AB20" s="520"/>
    </row>
    <row r="21" spans="1:28" ht="12.95" customHeight="1">
      <c r="A21" s="1599"/>
      <c r="B21" s="522">
        <v>2015</v>
      </c>
      <c r="C21" s="523">
        <v>380205.672466841</v>
      </c>
      <c r="D21" s="524">
        <v>142.77963600000001</v>
      </c>
      <c r="E21" s="532">
        <v>0</v>
      </c>
      <c r="F21" s="533">
        <v>0</v>
      </c>
      <c r="G21" s="526">
        <f t="shared" si="12"/>
        <v>380348.45210284099</v>
      </c>
      <c r="H21" s="523">
        <v>183958.62521426199</v>
      </c>
      <c r="I21" s="524">
        <v>116549.43690400003</v>
      </c>
      <c r="J21" s="524">
        <v>184.7908767577</v>
      </c>
      <c r="K21" s="525">
        <v>0</v>
      </c>
      <c r="L21" s="526">
        <f t="shared" si="13"/>
        <v>300692.85299501976</v>
      </c>
      <c r="M21" s="523">
        <f t="shared" si="14"/>
        <v>196247.04725257901</v>
      </c>
      <c r="N21" s="524">
        <f t="shared" si="8"/>
        <v>-116406.65726800002</v>
      </c>
      <c r="O21" s="524">
        <f t="shared" si="9"/>
        <v>-184.7908767577</v>
      </c>
      <c r="P21" s="525">
        <f t="shared" si="10"/>
        <v>0</v>
      </c>
      <c r="Q21" s="527">
        <f t="shared" si="11"/>
        <v>79655.599107821239</v>
      </c>
      <c r="R21" s="519"/>
      <c r="S21" s="551"/>
      <c r="T21" s="528"/>
      <c r="U21" s="535"/>
      <c r="W21" s="519"/>
      <c r="X21" s="520"/>
      <c r="Y21" s="520"/>
      <c r="AA21" s="520"/>
      <c r="AB21" s="520"/>
    </row>
    <row r="22" spans="1:28" ht="12.95" customHeight="1">
      <c r="A22" s="1599"/>
      <c r="B22" s="511">
        <v>2016</v>
      </c>
      <c r="C22" s="461">
        <v>345084.13298159896</v>
      </c>
      <c r="D22" s="461">
        <v>17761.093175000002</v>
      </c>
      <c r="E22" s="449">
        <v>0</v>
      </c>
      <c r="F22" s="534">
        <v>0</v>
      </c>
      <c r="G22" s="513">
        <f t="shared" si="12"/>
        <v>362845.22615659895</v>
      </c>
      <c r="H22" s="461">
        <v>247381.95951013101</v>
      </c>
      <c r="I22" s="461">
        <v>28622.900220999996</v>
      </c>
      <c r="J22" s="461">
        <v>64.72315901799999</v>
      </c>
      <c r="K22" s="512">
        <v>0</v>
      </c>
      <c r="L22" s="513">
        <f t="shared" si="13"/>
        <v>276069.58289014897</v>
      </c>
      <c r="M22" s="461">
        <f t="shared" si="14"/>
        <v>97702.173471467948</v>
      </c>
      <c r="N22" s="461">
        <f t="shared" si="8"/>
        <v>-10861.807045999994</v>
      </c>
      <c r="O22" s="461">
        <f t="shared" si="9"/>
        <v>-64.72315901799999</v>
      </c>
      <c r="P22" s="512">
        <f t="shared" si="10"/>
        <v>0</v>
      </c>
      <c r="Q22" s="514">
        <f t="shared" si="11"/>
        <v>86775.643266449973</v>
      </c>
      <c r="R22" s="519"/>
      <c r="S22" s="551"/>
      <c r="T22" s="528"/>
      <c r="U22" s="535"/>
      <c r="W22" s="519"/>
      <c r="X22" s="520"/>
      <c r="Y22" s="520"/>
      <c r="AA22" s="520"/>
      <c r="AB22" s="520"/>
    </row>
    <row r="23" spans="1:28" ht="12.95" customHeight="1">
      <c r="A23" s="1599"/>
      <c r="B23" s="522">
        <v>2017</v>
      </c>
      <c r="C23" s="523">
        <v>370577.74661375803</v>
      </c>
      <c r="D23" s="524">
        <v>2795.7115650000005</v>
      </c>
      <c r="E23" s="532">
        <v>0</v>
      </c>
      <c r="F23" s="533">
        <v>0</v>
      </c>
      <c r="G23" s="526">
        <f t="shared" si="12"/>
        <v>373373.45817875804</v>
      </c>
      <c r="H23" s="523">
        <v>241347.98305264002</v>
      </c>
      <c r="I23" s="524">
        <v>35974.747859999996</v>
      </c>
      <c r="J23" s="524">
        <v>1259.1845906532001</v>
      </c>
      <c r="K23" s="525">
        <v>9.6308729999999994</v>
      </c>
      <c r="L23" s="526">
        <f t="shared" si="13"/>
        <v>278591.54637629323</v>
      </c>
      <c r="M23" s="523">
        <f t="shared" si="14"/>
        <v>129229.76356111802</v>
      </c>
      <c r="N23" s="524">
        <f t="shared" si="8"/>
        <v>-33179.036294999998</v>
      </c>
      <c r="O23" s="524">
        <f t="shared" si="9"/>
        <v>-1259.1845906532001</v>
      </c>
      <c r="P23" s="525">
        <f t="shared" si="10"/>
        <v>-9.6308729999999994</v>
      </c>
      <c r="Q23" s="527">
        <f t="shared" si="11"/>
        <v>94781.911802464805</v>
      </c>
      <c r="R23" s="519"/>
      <c r="S23" s="551"/>
      <c r="T23" s="528"/>
      <c r="U23" s="535"/>
      <c r="W23" s="519"/>
      <c r="X23" s="520"/>
      <c r="Y23" s="520"/>
      <c r="AA23" s="520"/>
      <c r="AB23" s="520"/>
    </row>
    <row r="24" spans="1:28" ht="12.95" customHeight="1">
      <c r="A24" s="1599"/>
      <c r="B24" s="511">
        <v>2018</v>
      </c>
      <c r="C24" s="449">
        <v>409678.86491084693</v>
      </c>
      <c r="D24" s="449">
        <v>14427.859786215999</v>
      </c>
      <c r="E24" s="449">
        <v>0</v>
      </c>
      <c r="F24" s="534">
        <v>0</v>
      </c>
      <c r="G24" s="513">
        <f t="shared" si="12"/>
        <v>424106.72469706292</v>
      </c>
      <c r="H24" s="449">
        <v>297451.66460709908</v>
      </c>
      <c r="I24" s="449">
        <v>37395.978864842997</v>
      </c>
      <c r="J24" s="449">
        <v>3913.6852860161002</v>
      </c>
      <c r="K24" s="534">
        <v>13.825455</v>
      </c>
      <c r="L24" s="513">
        <f t="shared" si="13"/>
        <v>338775.15421295812</v>
      </c>
      <c r="M24" s="461">
        <f t="shared" si="14"/>
        <v>112227.20030374784</v>
      </c>
      <c r="N24" s="461">
        <f t="shared" si="8"/>
        <v>-22968.119078626998</v>
      </c>
      <c r="O24" s="461">
        <f t="shared" si="9"/>
        <v>-3913.6852860161002</v>
      </c>
      <c r="P24" s="512">
        <f t="shared" si="10"/>
        <v>-13.825455</v>
      </c>
      <c r="Q24" s="514">
        <f t="shared" si="11"/>
        <v>85331.570484104799</v>
      </c>
      <c r="R24" s="519"/>
      <c r="S24" s="551"/>
      <c r="T24" s="528"/>
      <c r="U24" s="535"/>
      <c r="W24" s="519"/>
      <c r="X24" s="520"/>
      <c r="Y24" s="520"/>
      <c r="AA24" s="520"/>
      <c r="AB24" s="520"/>
    </row>
    <row r="25" spans="1:28" ht="12.95" customHeight="1">
      <c r="A25" s="1601"/>
      <c r="B25" s="522">
        <v>2019</v>
      </c>
      <c r="C25" s="552">
        <v>368764.36114161002</v>
      </c>
      <c r="D25" s="532">
        <v>16613.488310531</v>
      </c>
      <c r="E25" s="532">
        <v>0</v>
      </c>
      <c r="F25" s="533">
        <v>0</v>
      </c>
      <c r="G25" s="526">
        <f t="shared" si="12"/>
        <v>385377.84945214103</v>
      </c>
      <c r="H25" s="471">
        <v>230951.282626</v>
      </c>
      <c r="I25" s="469">
        <v>48194.385816000002</v>
      </c>
      <c r="J25" s="469">
        <v>4701.4565110372996</v>
      </c>
      <c r="K25" s="533">
        <v>9.5050070000000009</v>
      </c>
      <c r="L25" s="526">
        <f t="shared" si="13"/>
        <v>283856.6299600373</v>
      </c>
      <c r="M25" s="523">
        <f t="shared" si="14"/>
        <v>137813.07851561002</v>
      </c>
      <c r="N25" s="524">
        <f t="shared" si="8"/>
        <v>-31580.897505469002</v>
      </c>
      <c r="O25" s="524">
        <f t="shared" si="9"/>
        <v>-4701.4565110372996</v>
      </c>
      <c r="P25" s="525">
        <f t="shared" si="10"/>
        <v>-9.5050070000000009</v>
      </c>
      <c r="Q25" s="527">
        <f t="shared" si="11"/>
        <v>101521.21949210373</v>
      </c>
      <c r="R25" s="519"/>
      <c r="S25" s="551"/>
      <c r="T25" s="528"/>
      <c r="U25" s="535"/>
      <c r="W25" s="519"/>
      <c r="X25" s="520"/>
      <c r="Y25" s="520"/>
      <c r="AA25" s="520"/>
      <c r="AB25" s="520"/>
    </row>
    <row r="26" spans="1:28">
      <c r="A26" s="530"/>
      <c r="B26" s="553"/>
      <c r="C26" s="554"/>
      <c r="D26" s="554"/>
      <c r="E26" s="554"/>
      <c r="F26" s="554"/>
      <c r="G26" s="555"/>
      <c r="H26" s="555"/>
      <c r="I26" s="555"/>
      <c r="J26" s="555"/>
      <c r="K26" s="530"/>
      <c r="L26" s="556"/>
      <c r="M26" s="530"/>
      <c r="N26" s="530"/>
      <c r="O26" s="530"/>
      <c r="P26" s="530"/>
      <c r="Q26" s="530"/>
      <c r="R26" s="557"/>
      <c r="S26" s="530"/>
      <c r="T26" s="530"/>
    </row>
    <row r="27" spans="1:28">
      <c r="A27" s="1593" t="str">
        <f>C4</f>
        <v>Tok plynu do plynárenské soustavy ČR 
včetně distribučních soustav podle vstupní země</v>
      </c>
      <c r="B27" s="1593"/>
      <c r="C27" s="1593"/>
      <c r="D27" s="1593"/>
      <c r="E27" s="1593"/>
      <c r="F27" s="1593"/>
      <c r="G27" s="1593"/>
      <c r="H27" s="1593"/>
      <c r="I27" s="1593"/>
      <c r="J27" s="1592" t="str">
        <f>H4</f>
        <v>Tok plynu z plynárenské soustavy ČR 
včetně distribučních soustav podle výstupní země</v>
      </c>
      <c r="K27" s="1592"/>
      <c r="L27" s="1592"/>
      <c r="M27" s="1592"/>
      <c r="N27" s="1592"/>
      <c r="O27" s="1592"/>
      <c r="P27" s="1592"/>
      <c r="Q27" s="1592"/>
      <c r="R27" s="557"/>
      <c r="S27" s="530"/>
      <c r="T27" s="530"/>
    </row>
    <row r="28" spans="1:28" ht="9.9499999999999993" customHeight="1">
      <c r="B28" s="553"/>
      <c r="C28" s="558"/>
      <c r="D28" s="558"/>
      <c r="E28" s="554"/>
      <c r="F28" s="554"/>
      <c r="G28" s="555"/>
      <c r="H28" s="555"/>
      <c r="I28" s="555"/>
      <c r="J28" s="555"/>
      <c r="K28" s="496"/>
      <c r="L28" s="559" t="str">
        <f>H5</f>
        <v>Německo</v>
      </c>
      <c r="M28" s="559" t="str">
        <f t="shared" ref="M28:O28" si="15">I5</f>
        <v>Slovensko</v>
      </c>
      <c r="N28" s="559" t="str">
        <f t="shared" si="15"/>
        <v>Polsko</v>
      </c>
      <c r="O28" s="559" t="str">
        <f t="shared" si="15"/>
        <v>Rakousko</v>
      </c>
      <c r="R28" s="557"/>
      <c r="S28" s="530"/>
      <c r="T28" s="530"/>
    </row>
    <row r="29" spans="1:28" ht="9.9499999999999993" customHeight="1">
      <c r="B29" s="553"/>
      <c r="C29" s="558"/>
      <c r="D29" s="558"/>
      <c r="E29" s="554"/>
      <c r="F29" s="554"/>
      <c r="G29" s="555"/>
      <c r="H29" s="555"/>
      <c r="I29" s="555"/>
      <c r="J29" s="555"/>
      <c r="K29" s="496">
        <f>B6</f>
        <v>2010</v>
      </c>
      <c r="L29" s="560">
        <f>H6</f>
        <v>27839.077023290345</v>
      </c>
      <c r="M29" s="560">
        <f t="shared" ref="M29:O29" si="16">I6</f>
        <v>4168.2259767096539</v>
      </c>
      <c r="N29" s="560">
        <f t="shared" si="16"/>
        <v>0.28199999999999997</v>
      </c>
      <c r="O29" s="560">
        <f t="shared" si="16"/>
        <v>55.036999999999999</v>
      </c>
      <c r="R29" s="557"/>
      <c r="S29" s="530"/>
      <c r="T29" s="530"/>
      <c r="X29" s="520"/>
    </row>
    <row r="30" spans="1:28" ht="9.9499999999999993" customHeight="1">
      <c r="B30" s="553"/>
      <c r="C30" s="558"/>
      <c r="D30" s="558"/>
      <c r="E30" s="554"/>
      <c r="F30" s="554"/>
      <c r="G30" s="555"/>
      <c r="H30" s="555"/>
      <c r="I30" s="555"/>
      <c r="J30" s="555"/>
      <c r="K30" s="496">
        <f t="shared" ref="K30:K38" si="17">B7</f>
        <v>2011</v>
      </c>
      <c r="L30" s="560">
        <f t="shared" ref="L30:L38" si="18">H7</f>
        <v>26966.557255150732</v>
      </c>
      <c r="M30" s="560">
        <f t="shared" ref="M30:M38" si="19">I7</f>
        <v>2600.6677683756993</v>
      </c>
      <c r="N30" s="560">
        <f t="shared" ref="N30:N38" si="20">J7</f>
        <v>223.72019299999999</v>
      </c>
      <c r="O30" s="560">
        <f t="shared" ref="O30:O38" si="21">K7</f>
        <v>51.685902453737484</v>
      </c>
      <c r="R30" s="557"/>
      <c r="S30" s="530"/>
      <c r="T30" s="530"/>
    </row>
    <row r="31" spans="1:28" ht="9.9499999999999993" customHeight="1">
      <c r="B31" s="553"/>
      <c r="C31" s="558"/>
      <c r="D31" s="558"/>
      <c r="E31" s="554"/>
      <c r="F31" s="554"/>
      <c r="G31" s="555"/>
      <c r="H31" s="555"/>
      <c r="I31" s="555"/>
      <c r="J31" s="555"/>
      <c r="K31" s="496">
        <f t="shared" si="17"/>
        <v>2012</v>
      </c>
      <c r="L31" s="560">
        <f t="shared" si="18"/>
        <v>24407.6957</v>
      </c>
      <c r="M31" s="560">
        <f t="shared" si="19"/>
        <v>7260.0204999999987</v>
      </c>
      <c r="N31" s="560">
        <f t="shared" si="20"/>
        <v>599.99756932540424</v>
      </c>
      <c r="O31" s="560">
        <f t="shared" si="21"/>
        <v>6.7504306745899756</v>
      </c>
      <c r="R31" s="530"/>
      <c r="S31" s="530"/>
      <c r="T31" s="530"/>
    </row>
    <row r="32" spans="1:28" ht="9.9499999999999993" customHeight="1">
      <c r="B32" s="553"/>
      <c r="C32" s="558"/>
      <c r="D32" s="558"/>
      <c r="E32" s="554"/>
      <c r="F32" s="554"/>
      <c r="G32" s="555"/>
      <c r="H32" s="555"/>
      <c r="I32" s="555"/>
      <c r="J32" s="555"/>
      <c r="K32" s="496">
        <f t="shared" si="17"/>
        <v>2013</v>
      </c>
      <c r="L32" s="560">
        <f t="shared" si="18"/>
        <v>28960.214886600494</v>
      </c>
      <c r="M32" s="560">
        <f t="shared" si="19"/>
        <v>5522.0406468739557</v>
      </c>
      <c r="N32" s="560">
        <f t="shared" si="20"/>
        <v>595.20243089382916</v>
      </c>
      <c r="O32" s="560">
        <f t="shared" si="21"/>
        <v>0</v>
      </c>
    </row>
    <row r="33" spans="2:15" ht="9.9499999999999993" customHeight="1">
      <c r="B33" s="553"/>
      <c r="C33" s="558"/>
      <c r="D33" s="558"/>
      <c r="E33" s="554"/>
      <c r="F33" s="554"/>
      <c r="G33" s="555"/>
      <c r="H33" s="555"/>
      <c r="I33" s="555"/>
      <c r="J33" s="555"/>
      <c r="K33" s="496">
        <f t="shared" si="17"/>
        <v>2014</v>
      </c>
      <c r="L33" s="560">
        <f t="shared" si="18"/>
        <v>19445.680430693461</v>
      </c>
      <c r="M33" s="560">
        <f t="shared" si="19"/>
        <v>9425.6564325856016</v>
      </c>
      <c r="N33" s="560">
        <f t="shared" si="20"/>
        <v>420.06924781095051</v>
      </c>
      <c r="O33" s="560">
        <f t="shared" si="21"/>
        <v>0</v>
      </c>
    </row>
    <row r="34" spans="2:15" ht="9.9499999999999993" customHeight="1">
      <c r="B34" s="553"/>
      <c r="C34" s="558"/>
      <c r="D34" s="558"/>
      <c r="E34" s="554"/>
      <c r="F34" s="554"/>
      <c r="G34" s="554"/>
      <c r="H34" s="554"/>
      <c r="I34" s="554"/>
      <c r="J34" s="554"/>
      <c r="K34" s="496">
        <f t="shared" si="17"/>
        <v>2015</v>
      </c>
      <c r="L34" s="560">
        <f t="shared" si="18"/>
        <v>17255.655977554401</v>
      </c>
      <c r="M34" s="560">
        <f t="shared" si="19"/>
        <v>10934.865928601199</v>
      </c>
      <c r="N34" s="560">
        <f t="shared" si="20"/>
        <v>17.349299321276735</v>
      </c>
      <c r="O34" s="560">
        <f t="shared" si="21"/>
        <v>0</v>
      </c>
    </row>
    <row r="35" spans="2:15" ht="9.9499999999999993" customHeight="1">
      <c r="B35" s="553"/>
      <c r="C35" s="558"/>
      <c r="D35" s="558"/>
      <c r="E35" s="554"/>
      <c r="F35" s="554"/>
      <c r="G35" s="558"/>
      <c r="H35" s="558"/>
      <c r="I35" s="558"/>
      <c r="J35" s="558"/>
      <c r="K35" s="496">
        <f t="shared" si="17"/>
        <v>2016</v>
      </c>
      <c r="L35" s="560">
        <f t="shared" si="18"/>
        <v>23167.632847425382</v>
      </c>
      <c r="M35" s="560">
        <f t="shared" si="19"/>
        <v>2677.8833210831585</v>
      </c>
      <c r="N35" s="560">
        <f t="shared" si="20"/>
        <v>6.0604394373939252</v>
      </c>
      <c r="O35" s="560">
        <f t="shared" si="21"/>
        <v>0</v>
      </c>
    </row>
    <row r="36" spans="2:15" ht="9.9499999999999993" customHeight="1">
      <c r="B36" s="553"/>
      <c r="C36" s="554"/>
      <c r="D36" s="554"/>
      <c r="E36" s="554"/>
      <c r="F36" s="554"/>
      <c r="G36" s="558"/>
      <c r="H36" s="554"/>
      <c r="I36" s="554"/>
      <c r="J36" s="554"/>
      <c r="K36" s="496">
        <f t="shared" si="17"/>
        <v>2017</v>
      </c>
      <c r="L36" s="560">
        <f t="shared" si="18"/>
        <v>22628.825565408137</v>
      </c>
      <c r="M36" s="560">
        <f t="shared" si="19"/>
        <v>3372.3352705981647</v>
      </c>
      <c r="N36" s="560">
        <f t="shared" si="20"/>
        <v>118.0526715530339</v>
      </c>
      <c r="O36" s="560">
        <f t="shared" si="21"/>
        <v>0.90380112489671616</v>
      </c>
    </row>
    <row r="37" spans="2:15" ht="9.9499999999999993" customHeight="1">
      <c r="B37" s="553"/>
      <c r="C37" s="561"/>
      <c r="D37" s="561"/>
      <c r="E37" s="561"/>
      <c r="F37" s="561"/>
      <c r="G37" s="561"/>
      <c r="H37" s="561"/>
      <c r="I37" s="561"/>
      <c r="J37" s="561"/>
      <c r="K37" s="496">
        <f t="shared" si="17"/>
        <v>2018</v>
      </c>
      <c r="L37" s="560">
        <f t="shared" si="18"/>
        <v>27888.889671508878</v>
      </c>
      <c r="M37" s="560">
        <f t="shared" si="19"/>
        <v>3504.9724200865076</v>
      </c>
      <c r="N37" s="560">
        <f t="shared" si="20"/>
        <v>366.61712195014911</v>
      </c>
      <c r="O37" s="560">
        <f t="shared" si="21"/>
        <v>1.295345231527778</v>
      </c>
    </row>
    <row r="38" spans="2:15" ht="9.9499999999999993" customHeight="1">
      <c r="B38" s="530"/>
      <c r="C38" s="530"/>
      <c r="D38" s="530"/>
      <c r="E38" s="530"/>
      <c r="F38" s="530"/>
      <c r="G38" s="530"/>
      <c r="H38" s="530"/>
      <c r="I38" s="530"/>
      <c r="J38" s="530"/>
      <c r="K38" s="496">
        <f t="shared" si="17"/>
        <v>2019</v>
      </c>
      <c r="L38" s="560">
        <f t="shared" si="18"/>
        <v>21639.0589693006</v>
      </c>
      <c r="M38" s="560">
        <f t="shared" si="19"/>
        <v>4514.3007740475196</v>
      </c>
      <c r="N38" s="560">
        <f t="shared" si="20"/>
        <v>439.69134445561298</v>
      </c>
      <c r="O38" s="560">
        <f t="shared" si="21"/>
        <v>0.89223144585704395</v>
      </c>
    </row>
    <row r="39" spans="2:15" ht="9.9499999999999993" customHeight="1">
      <c r="B39" s="530"/>
      <c r="C39" s="530"/>
      <c r="D39" s="530"/>
      <c r="E39" s="530"/>
      <c r="F39" s="530"/>
      <c r="G39" s="530"/>
      <c r="H39" s="530"/>
      <c r="I39" s="530"/>
      <c r="J39" s="530"/>
      <c r="K39" s="530"/>
      <c r="L39" s="530"/>
    </row>
    <row r="40" spans="2:15" ht="9.9499999999999993" customHeight="1">
      <c r="B40" s="530"/>
      <c r="C40" s="562"/>
      <c r="D40" s="530"/>
      <c r="E40" s="530"/>
      <c r="F40" s="530"/>
      <c r="G40" s="530"/>
      <c r="H40" s="530"/>
      <c r="I40" s="530"/>
      <c r="J40" s="530"/>
      <c r="K40" s="530"/>
      <c r="L40" s="530"/>
    </row>
    <row r="41" spans="2:15" ht="9.9499999999999993" customHeight="1"/>
    <row r="42" spans="2:15" ht="9.9499999999999993" customHeight="1"/>
  </sheetData>
  <mergeCells count="9">
    <mergeCell ref="A1:Q1"/>
    <mergeCell ref="J27:Q27"/>
    <mergeCell ref="A27:I27"/>
    <mergeCell ref="C4:G4"/>
    <mergeCell ref="M4:Q4"/>
    <mergeCell ref="H4:L4"/>
    <mergeCell ref="A6:A15"/>
    <mergeCell ref="A16:A25"/>
    <mergeCell ref="A3:Q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X36"/>
  <sheetViews>
    <sheetView showGridLines="0" zoomScaleNormal="100" zoomScaleSheetLayoutView="100" workbookViewId="0"/>
  </sheetViews>
  <sheetFormatPr defaultRowHeight="12.75"/>
  <cols>
    <col min="1" max="1" width="9.140625" style="580"/>
    <col min="2" max="14" width="9.7109375" style="580" customWidth="1"/>
    <col min="15" max="15" width="16.7109375" style="599" customWidth="1"/>
    <col min="16" max="16" width="10.42578125" style="599" customWidth="1"/>
    <col min="17" max="17" width="10.7109375" style="599" customWidth="1"/>
    <col min="18" max="19" width="9.28515625" style="599" bestFit="1" customWidth="1"/>
    <col min="20" max="20" width="9.85546875" style="599" bestFit="1" customWidth="1"/>
    <col min="21" max="21" width="9.28515625" style="599" bestFit="1" customWidth="1"/>
    <col min="22" max="22" width="9.85546875" style="599" bestFit="1" customWidth="1"/>
    <col min="23" max="254" width="9.140625" style="580"/>
    <col min="255" max="255" width="20.7109375" style="580" customWidth="1"/>
    <col min="256" max="265" width="10.7109375" style="580" customWidth="1"/>
    <col min="266" max="267" width="2.7109375" style="580" customWidth="1"/>
    <col min="268" max="510" width="9.140625" style="580"/>
    <col min="511" max="511" width="20.7109375" style="580" customWidth="1"/>
    <col min="512" max="521" width="10.7109375" style="580" customWidth="1"/>
    <col min="522" max="523" width="2.7109375" style="580" customWidth="1"/>
    <col min="524" max="766" width="9.140625" style="580"/>
    <col min="767" max="767" width="20.7109375" style="580" customWidth="1"/>
    <col min="768" max="777" width="10.7109375" style="580" customWidth="1"/>
    <col min="778" max="779" width="2.7109375" style="580" customWidth="1"/>
    <col min="780" max="1022" width="9.140625" style="580"/>
    <col min="1023" max="1023" width="20.7109375" style="580" customWidth="1"/>
    <col min="1024" max="1033" width="10.7109375" style="580" customWidth="1"/>
    <col min="1034" max="1035" width="2.7109375" style="580" customWidth="1"/>
    <col min="1036" max="1278" width="9.140625" style="580"/>
    <col min="1279" max="1279" width="20.7109375" style="580" customWidth="1"/>
    <col min="1280" max="1289" width="10.7109375" style="580" customWidth="1"/>
    <col min="1290" max="1291" width="2.7109375" style="580" customWidth="1"/>
    <col min="1292" max="1534" width="9.140625" style="580"/>
    <col min="1535" max="1535" width="20.7109375" style="580" customWidth="1"/>
    <col min="1536" max="1545" width="10.7109375" style="580" customWidth="1"/>
    <col min="1546" max="1547" width="2.7109375" style="580" customWidth="1"/>
    <col min="1548" max="1790" width="9.140625" style="580"/>
    <col min="1791" max="1791" width="20.7109375" style="580" customWidth="1"/>
    <col min="1792" max="1801" width="10.7109375" style="580" customWidth="1"/>
    <col min="1802" max="1803" width="2.7109375" style="580" customWidth="1"/>
    <col min="1804" max="2046" width="9.140625" style="580"/>
    <col min="2047" max="2047" width="20.7109375" style="580" customWidth="1"/>
    <col min="2048" max="2057" width="10.7109375" style="580" customWidth="1"/>
    <col min="2058" max="2059" width="2.7109375" style="580" customWidth="1"/>
    <col min="2060" max="2302" width="9.140625" style="580"/>
    <col min="2303" max="2303" width="20.7109375" style="580" customWidth="1"/>
    <col min="2304" max="2313" width="10.7109375" style="580" customWidth="1"/>
    <col min="2314" max="2315" width="2.7109375" style="580" customWidth="1"/>
    <col min="2316" max="2558" width="9.140625" style="580"/>
    <col min="2559" max="2559" width="20.7109375" style="580" customWidth="1"/>
    <col min="2560" max="2569" width="10.7109375" style="580" customWidth="1"/>
    <col min="2570" max="2571" width="2.7109375" style="580" customWidth="1"/>
    <col min="2572" max="2814" width="9.140625" style="580"/>
    <col min="2815" max="2815" width="20.7109375" style="580" customWidth="1"/>
    <col min="2816" max="2825" width="10.7109375" style="580" customWidth="1"/>
    <col min="2826" max="2827" width="2.7109375" style="580" customWidth="1"/>
    <col min="2828" max="3070" width="9.140625" style="580"/>
    <col min="3071" max="3071" width="20.7109375" style="580" customWidth="1"/>
    <col min="3072" max="3081" width="10.7109375" style="580" customWidth="1"/>
    <col min="3082" max="3083" width="2.7109375" style="580" customWidth="1"/>
    <col min="3084" max="3326" width="9.140625" style="580"/>
    <col min="3327" max="3327" width="20.7109375" style="580" customWidth="1"/>
    <col min="3328" max="3337" width="10.7109375" style="580" customWidth="1"/>
    <col min="3338" max="3339" width="2.7109375" style="580" customWidth="1"/>
    <col min="3340" max="3582" width="9.140625" style="580"/>
    <col min="3583" max="3583" width="20.7109375" style="580" customWidth="1"/>
    <col min="3584" max="3593" width="10.7109375" style="580" customWidth="1"/>
    <col min="3594" max="3595" width="2.7109375" style="580" customWidth="1"/>
    <col min="3596" max="3838" width="9.140625" style="580"/>
    <col min="3839" max="3839" width="20.7109375" style="580" customWidth="1"/>
    <col min="3840" max="3849" width="10.7109375" style="580" customWidth="1"/>
    <col min="3850" max="3851" width="2.7109375" style="580" customWidth="1"/>
    <col min="3852" max="4094" width="9.140625" style="580"/>
    <col min="4095" max="4095" width="20.7109375" style="580" customWidth="1"/>
    <col min="4096" max="4105" width="10.7109375" style="580" customWidth="1"/>
    <col min="4106" max="4107" width="2.7109375" style="580" customWidth="1"/>
    <col min="4108" max="4350" width="9.140625" style="580"/>
    <col min="4351" max="4351" width="20.7109375" style="580" customWidth="1"/>
    <col min="4352" max="4361" width="10.7109375" style="580" customWidth="1"/>
    <col min="4362" max="4363" width="2.7109375" style="580" customWidth="1"/>
    <col min="4364" max="4606" width="9.140625" style="580"/>
    <col min="4607" max="4607" width="20.7109375" style="580" customWidth="1"/>
    <col min="4608" max="4617" width="10.7109375" style="580" customWidth="1"/>
    <col min="4618" max="4619" width="2.7109375" style="580" customWidth="1"/>
    <col min="4620" max="4862" width="9.140625" style="580"/>
    <col min="4863" max="4863" width="20.7109375" style="580" customWidth="1"/>
    <col min="4864" max="4873" width="10.7109375" style="580" customWidth="1"/>
    <col min="4874" max="4875" width="2.7109375" style="580" customWidth="1"/>
    <col min="4876" max="5118" width="9.140625" style="580"/>
    <col min="5119" max="5119" width="20.7109375" style="580" customWidth="1"/>
    <col min="5120" max="5129" width="10.7109375" style="580" customWidth="1"/>
    <col min="5130" max="5131" width="2.7109375" style="580" customWidth="1"/>
    <col min="5132" max="5374" width="9.140625" style="580"/>
    <col min="5375" max="5375" width="20.7109375" style="580" customWidth="1"/>
    <col min="5376" max="5385" width="10.7109375" style="580" customWidth="1"/>
    <col min="5386" max="5387" width="2.7109375" style="580" customWidth="1"/>
    <col min="5388" max="5630" width="9.140625" style="580"/>
    <col min="5631" max="5631" width="20.7109375" style="580" customWidth="1"/>
    <col min="5632" max="5641" width="10.7109375" style="580" customWidth="1"/>
    <col min="5642" max="5643" width="2.7109375" style="580" customWidth="1"/>
    <col min="5644" max="5886" width="9.140625" style="580"/>
    <col min="5887" max="5887" width="20.7109375" style="580" customWidth="1"/>
    <col min="5888" max="5897" width="10.7109375" style="580" customWidth="1"/>
    <col min="5898" max="5899" width="2.7109375" style="580" customWidth="1"/>
    <col min="5900" max="6142" width="9.140625" style="580"/>
    <col min="6143" max="6143" width="20.7109375" style="580" customWidth="1"/>
    <col min="6144" max="6153" width="10.7109375" style="580" customWidth="1"/>
    <col min="6154" max="6155" width="2.7109375" style="580" customWidth="1"/>
    <col min="6156" max="6398" width="9.140625" style="580"/>
    <col min="6399" max="6399" width="20.7109375" style="580" customWidth="1"/>
    <col min="6400" max="6409" width="10.7109375" style="580" customWidth="1"/>
    <col min="6410" max="6411" width="2.7109375" style="580" customWidth="1"/>
    <col min="6412" max="6654" width="9.140625" style="580"/>
    <col min="6655" max="6655" width="20.7109375" style="580" customWidth="1"/>
    <col min="6656" max="6665" width="10.7109375" style="580" customWidth="1"/>
    <col min="6666" max="6667" width="2.7109375" style="580" customWidth="1"/>
    <col min="6668" max="6910" width="9.140625" style="580"/>
    <col min="6911" max="6911" width="20.7109375" style="580" customWidth="1"/>
    <col min="6912" max="6921" width="10.7109375" style="580" customWidth="1"/>
    <col min="6922" max="6923" width="2.7109375" style="580" customWidth="1"/>
    <col min="6924" max="7166" width="9.140625" style="580"/>
    <col min="7167" max="7167" width="20.7109375" style="580" customWidth="1"/>
    <col min="7168" max="7177" width="10.7109375" style="580" customWidth="1"/>
    <col min="7178" max="7179" width="2.7109375" style="580" customWidth="1"/>
    <col min="7180" max="7422" width="9.140625" style="580"/>
    <col min="7423" max="7423" width="20.7109375" style="580" customWidth="1"/>
    <col min="7424" max="7433" width="10.7109375" style="580" customWidth="1"/>
    <col min="7434" max="7435" width="2.7109375" style="580" customWidth="1"/>
    <col min="7436" max="7678" width="9.140625" style="580"/>
    <col min="7679" max="7679" width="20.7109375" style="580" customWidth="1"/>
    <col min="7680" max="7689" width="10.7109375" style="580" customWidth="1"/>
    <col min="7690" max="7691" width="2.7109375" style="580" customWidth="1"/>
    <col min="7692" max="7934" width="9.140625" style="580"/>
    <col min="7935" max="7935" width="20.7109375" style="580" customWidth="1"/>
    <col min="7936" max="7945" width="10.7109375" style="580" customWidth="1"/>
    <col min="7946" max="7947" width="2.7109375" style="580" customWidth="1"/>
    <col min="7948" max="8190" width="9.140625" style="580"/>
    <col min="8191" max="8191" width="20.7109375" style="580" customWidth="1"/>
    <col min="8192" max="8201" width="10.7109375" style="580" customWidth="1"/>
    <col min="8202" max="8203" width="2.7109375" style="580" customWidth="1"/>
    <col min="8204" max="8446" width="9.140625" style="580"/>
    <col min="8447" max="8447" width="20.7109375" style="580" customWidth="1"/>
    <col min="8448" max="8457" width="10.7109375" style="580" customWidth="1"/>
    <col min="8458" max="8459" width="2.7109375" style="580" customWidth="1"/>
    <col min="8460" max="8702" width="9.140625" style="580"/>
    <col min="8703" max="8703" width="20.7109375" style="580" customWidth="1"/>
    <col min="8704" max="8713" width="10.7109375" style="580" customWidth="1"/>
    <col min="8714" max="8715" width="2.7109375" style="580" customWidth="1"/>
    <col min="8716" max="8958" width="9.140625" style="580"/>
    <col min="8959" max="8959" width="20.7109375" style="580" customWidth="1"/>
    <col min="8960" max="8969" width="10.7109375" style="580" customWidth="1"/>
    <col min="8970" max="8971" width="2.7109375" style="580" customWidth="1"/>
    <col min="8972" max="9214" width="9.140625" style="580"/>
    <col min="9215" max="9215" width="20.7109375" style="580" customWidth="1"/>
    <col min="9216" max="9225" width="10.7109375" style="580" customWidth="1"/>
    <col min="9226" max="9227" width="2.7109375" style="580" customWidth="1"/>
    <col min="9228" max="9470" width="9.140625" style="580"/>
    <col min="9471" max="9471" width="20.7109375" style="580" customWidth="1"/>
    <col min="9472" max="9481" width="10.7109375" style="580" customWidth="1"/>
    <col min="9482" max="9483" width="2.7109375" style="580" customWidth="1"/>
    <col min="9484" max="9726" width="9.140625" style="580"/>
    <col min="9727" max="9727" width="20.7109375" style="580" customWidth="1"/>
    <col min="9728" max="9737" width="10.7109375" style="580" customWidth="1"/>
    <col min="9738" max="9739" width="2.7109375" style="580" customWidth="1"/>
    <col min="9740" max="9982" width="9.140625" style="580"/>
    <col min="9983" max="9983" width="20.7109375" style="580" customWidth="1"/>
    <col min="9984" max="9993" width="10.7109375" style="580" customWidth="1"/>
    <col min="9994" max="9995" width="2.7109375" style="580" customWidth="1"/>
    <col min="9996" max="10238" width="9.140625" style="580"/>
    <col min="10239" max="10239" width="20.7109375" style="580" customWidth="1"/>
    <col min="10240" max="10249" width="10.7109375" style="580" customWidth="1"/>
    <col min="10250" max="10251" width="2.7109375" style="580" customWidth="1"/>
    <col min="10252" max="10494" width="9.140625" style="580"/>
    <col min="10495" max="10495" width="20.7109375" style="580" customWidth="1"/>
    <col min="10496" max="10505" width="10.7109375" style="580" customWidth="1"/>
    <col min="10506" max="10507" width="2.7109375" style="580" customWidth="1"/>
    <col min="10508" max="10750" width="9.140625" style="580"/>
    <col min="10751" max="10751" width="20.7109375" style="580" customWidth="1"/>
    <col min="10752" max="10761" width="10.7109375" style="580" customWidth="1"/>
    <col min="10762" max="10763" width="2.7109375" style="580" customWidth="1"/>
    <col min="10764" max="11006" width="9.140625" style="580"/>
    <col min="11007" max="11007" width="20.7109375" style="580" customWidth="1"/>
    <col min="11008" max="11017" width="10.7109375" style="580" customWidth="1"/>
    <col min="11018" max="11019" width="2.7109375" style="580" customWidth="1"/>
    <col min="11020" max="11262" width="9.140625" style="580"/>
    <col min="11263" max="11263" width="20.7109375" style="580" customWidth="1"/>
    <col min="11264" max="11273" width="10.7109375" style="580" customWidth="1"/>
    <col min="11274" max="11275" width="2.7109375" style="580" customWidth="1"/>
    <col min="11276" max="11518" width="9.140625" style="580"/>
    <col min="11519" max="11519" width="20.7109375" style="580" customWidth="1"/>
    <col min="11520" max="11529" width="10.7109375" style="580" customWidth="1"/>
    <col min="11530" max="11531" width="2.7109375" style="580" customWidth="1"/>
    <col min="11532" max="11774" width="9.140625" style="580"/>
    <col min="11775" max="11775" width="20.7109375" style="580" customWidth="1"/>
    <col min="11776" max="11785" width="10.7109375" style="580" customWidth="1"/>
    <col min="11786" max="11787" width="2.7109375" style="580" customWidth="1"/>
    <col min="11788" max="12030" width="9.140625" style="580"/>
    <col min="12031" max="12031" width="20.7109375" style="580" customWidth="1"/>
    <col min="12032" max="12041" width="10.7109375" style="580" customWidth="1"/>
    <col min="12042" max="12043" width="2.7109375" style="580" customWidth="1"/>
    <col min="12044" max="12286" width="9.140625" style="580"/>
    <col min="12287" max="12287" width="20.7109375" style="580" customWidth="1"/>
    <col min="12288" max="12297" width="10.7109375" style="580" customWidth="1"/>
    <col min="12298" max="12299" width="2.7109375" style="580" customWidth="1"/>
    <col min="12300" max="12542" width="9.140625" style="580"/>
    <col min="12543" max="12543" width="20.7109375" style="580" customWidth="1"/>
    <col min="12544" max="12553" width="10.7109375" style="580" customWidth="1"/>
    <col min="12554" max="12555" width="2.7109375" style="580" customWidth="1"/>
    <col min="12556" max="12798" width="9.140625" style="580"/>
    <col min="12799" max="12799" width="20.7109375" style="580" customWidth="1"/>
    <col min="12800" max="12809" width="10.7109375" style="580" customWidth="1"/>
    <col min="12810" max="12811" width="2.7109375" style="580" customWidth="1"/>
    <col min="12812" max="13054" width="9.140625" style="580"/>
    <col min="13055" max="13055" width="20.7109375" style="580" customWidth="1"/>
    <col min="13056" max="13065" width="10.7109375" style="580" customWidth="1"/>
    <col min="13066" max="13067" width="2.7109375" style="580" customWidth="1"/>
    <col min="13068" max="13310" width="9.140625" style="580"/>
    <col min="13311" max="13311" width="20.7109375" style="580" customWidth="1"/>
    <col min="13312" max="13321" width="10.7109375" style="580" customWidth="1"/>
    <col min="13322" max="13323" width="2.7109375" style="580" customWidth="1"/>
    <col min="13324" max="13566" width="9.140625" style="580"/>
    <col min="13567" max="13567" width="20.7109375" style="580" customWidth="1"/>
    <col min="13568" max="13577" width="10.7109375" style="580" customWidth="1"/>
    <col min="13578" max="13579" width="2.7109375" style="580" customWidth="1"/>
    <col min="13580" max="13822" width="9.140625" style="580"/>
    <col min="13823" max="13823" width="20.7109375" style="580" customWidth="1"/>
    <col min="13824" max="13833" width="10.7109375" style="580" customWidth="1"/>
    <col min="13834" max="13835" width="2.7109375" style="580" customWidth="1"/>
    <col min="13836" max="14078" width="9.140625" style="580"/>
    <col min="14079" max="14079" width="20.7109375" style="580" customWidth="1"/>
    <col min="14080" max="14089" width="10.7109375" style="580" customWidth="1"/>
    <col min="14090" max="14091" width="2.7109375" style="580" customWidth="1"/>
    <col min="14092" max="14334" width="9.140625" style="580"/>
    <col min="14335" max="14335" width="20.7109375" style="580" customWidth="1"/>
    <col min="14336" max="14345" width="10.7109375" style="580" customWidth="1"/>
    <col min="14346" max="14347" width="2.7109375" style="580" customWidth="1"/>
    <col min="14348" max="14590" width="9.140625" style="580"/>
    <col min="14591" max="14591" width="20.7109375" style="580" customWidth="1"/>
    <col min="14592" max="14601" width="10.7109375" style="580" customWidth="1"/>
    <col min="14602" max="14603" width="2.7109375" style="580" customWidth="1"/>
    <col min="14604" max="14846" width="9.140625" style="580"/>
    <col min="14847" max="14847" width="20.7109375" style="580" customWidth="1"/>
    <col min="14848" max="14857" width="10.7109375" style="580" customWidth="1"/>
    <col min="14858" max="14859" width="2.7109375" style="580" customWidth="1"/>
    <col min="14860" max="15102" width="9.140625" style="580"/>
    <col min="15103" max="15103" width="20.7109375" style="580" customWidth="1"/>
    <col min="15104" max="15113" width="10.7109375" style="580" customWidth="1"/>
    <col min="15114" max="15115" width="2.7109375" style="580" customWidth="1"/>
    <col min="15116" max="15358" width="9.140625" style="580"/>
    <col min="15359" max="15359" width="20.7109375" style="580" customWidth="1"/>
    <col min="15360" max="15369" width="10.7109375" style="580" customWidth="1"/>
    <col min="15370" max="15371" width="2.7109375" style="580" customWidth="1"/>
    <col min="15372" max="15614" width="9.140625" style="580"/>
    <col min="15615" max="15615" width="20.7109375" style="580" customWidth="1"/>
    <col min="15616" max="15625" width="10.7109375" style="580" customWidth="1"/>
    <col min="15626" max="15627" width="2.7109375" style="580" customWidth="1"/>
    <col min="15628" max="15870" width="9.140625" style="580"/>
    <col min="15871" max="15871" width="20.7109375" style="580" customWidth="1"/>
    <col min="15872" max="15881" width="10.7109375" style="580" customWidth="1"/>
    <col min="15882" max="15883" width="2.7109375" style="580" customWidth="1"/>
    <col min="15884" max="16126" width="9.140625" style="580"/>
    <col min="16127" max="16127" width="20.7109375" style="580" customWidth="1"/>
    <col min="16128" max="16137" width="10.7109375" style="580" customWidth="1"/>
    <col min="16138" max="16139" width="2.7109375" style="580" customWidth="1"/>
    <col min="16140" max="16383" width="9.140625" style="580"/>
    <col min="16384" max="16384" width="9.140625" style="580" customWidth="1"/>
  </cols>
  <sheetData>
    <row r="1" spans="1:24" ht="18" customHeight="1">
      <c r="A1" s="632" t="s">
        <v>427</v>
      </c>
    </row>
    <row r="2" spans="1:24" ht="5.0999999999999996" customHeight="1">
      <c r="J2" s="1609"/>
      <c r="K2" s="1609"/>
      <c r="N2" s="633"/>
    </row>
    <row r="3" spans="1:24" ht="18" customHeight="1">
      <c r="A3" s="634" t="s">
        <v>495</v>
      </c>
      <c r="B3" s="634"/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5"/>
    </row>
    <row r="4" spans="1:24" ht="5.0999999999999996" customHeight="1">
      <c r="A4" s="636"/>
      <c r="B4" s="637"/>
      <c r="C4" s="638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</row>
    <row r="5" spans="1:24" ht="18" customHeight="1">
      <c r="A5" s="1614">
        <v>2019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6"/>
    </row>
    <row r="6" spans="1:24" ht="40.15" customHeight="1">
      <c r="A6" s="73"/>
      <c r="B6" s="73"/>
      <c r="C6" s="1610" t="s">
        <v>288</v>
      </c>
      <c r="D6" s="1617" t="s">
        <v>349</v>
      </c>
      <c r="E6" s="1617"/>
      <c r="F6" s="1618"/>
      <c r="G6" s="1619" t="s">
        <v>289</v>
      </c>
      <c r="H6" s="1612"/>
      <c r="I6" s="1619" t="s">
        <v>284</v>
      </c>
      <c r="J6" s="1619" t="s">
        <v>344</v>
      </c>
      <c r="K6" s="1612" t="s">
        <v>345</v>
      </c>
      <c r="L6" s="1619" t="s">
        <v>348</v>
      </c>
      <c r="M6" s="1619" t="s">
        <v>346</v>
      </c>
      <c r="N6" s="1612" t="s">
        <v>350</v>
      </c>
    </row>
    <row r="7" spans="1:24" ht="36.75" customHeight="1">
      <c r="A7" s="74"/>
      <c r="B7" s="75" t="s">
        <v>347</v>
      </c>
      <c r="C7" s="1611"/>
      <c r="D7" s="76" t="s">
        <v>92</v>
      </c>
      <c r="E7" s="77" t="s">
        <v>93</v>
      </c>
      <c r="F7" s="78" t="s">
        <v>285</v>
      </c>
      <c r="G7" s="79" t="s">
        <v>217</v>
      </c>
      <c r="H7" s="78" t="s">
        <v>218</v>
      </c>
      <c r="I7" s="1620"/>
      <c r="J7" s="1621"/>
      <c r="K7" s="1613"/>
      <c r="L7" s="1620"/>
      <c r="M7" s="1621"/>
      <c r="N7" s="1613"/>
      <c r="O7" s="631"/>
    </row>
    <row r="8" spans="1:24" ht="15" customHeight="1">
      <c r="A8" s="1606" t="s">
        <v>426</v>
      </c>
      <c r="B8" s="570" t="s">
        <v>212</v>
      </c>
      <c r="C8" s="571">
        <v>6</v>
      </c>
      <c r="D8" s="572">
        <v>1177.4293279999997</v>
      </c>
      <c r="E8" s="572">
        <v>2053.0753937686004</v>
      </c>
      <c r="F8" s="573">
        <f>D8-E8</f>
        <v>-875.64606576860069</v>
      </c>
      <c r="G8" s="572">
        <v>1778.9097838421696</v>
      </c>
      <c r="H8" s="573">
        <v>2647.3331976107702</v>
      </c>
      <c r="I8" s="572">
        <v>2736.4703749324913</v>
      </c>
      <c r="J8" s="574">
        <v>2707</v>
      </c>
      <c r="K8" s="575">
        <f>I8/J8</f>
        <v>1.010886728826188</v>
      </c>
      <c r="L8" s="574">
        <v>33.269619999999996</v>
      </c>
      <c r="M8" s="574">
        <v>57</v>
      </c>
      <c r="N8" s="576">
        <f>L8/M8</f>
        <v>0.5836775438596491</v>
      </c>
      <c r="O8" s="577"/>
      <c r="P8" s="578"/>
      <c r="Q8" s="578"/>
      <c r="R8" s="578"/>
      <c r="S8" s="578"/>
      <c r="T8" s="578"/>
      <c r="U8" s="578"/>
      <c r="V8" s="578"/>
      <c r="W8" s="578"/>
      <c r="X8" s="579"/>
    </row>
    <row r="9" spans="1:24" ht="15" customHeight="1">
      <c r="A9" s="1607"/>
      <c r="B9" s="581" t="s">
        <v>137</v>
      </c>
      <c r="C9" s="582">
        <v>1</v>
      </c>
      <c r="D9" s="572">
        <v>72.789588000000009</v>
      </c>
      <c r="E9" s="572">
        <v>121.945784</v>
      </c>
      <c r="F9" s="583">
        <f t="shared" ref="F9:F10" si="0">D9-E9</f>
        <v>-49.156195999999994</v>
      </c>
      <c r="G9" s="572">
        <v>276.47043799999983</v>
      </c>
      <c r="H9" s="583">
        <v>311.53291200000001</v>
      </c>
      <c r="I9" s="572">
        <v>317.55877700000002</v>
      </c>
      <c r="J9" s="574">
        <v>330</v>
      </c>
      <c r="K9" s="584">
        <f t="shared" ref="K9:K15" si="1">I9/J9</f>
        <v>0.96229932424242426</v>
      </c>
      <c r="L9" s="574">
        <v>5.7081</v>
      </c>
      <c r="M9" s="574">
        <v>12</v>
      </c>
      <c r="N9" s="585">
        <f t="shared" ref="N9:N15" si="2">L9/M9</f>
        <v>0.47567500000000001</v>
      </c>
      <c r="O9" s="577"/>
      <c r="P9" s="578"/>
      <c r="Q9" s="578"/>
      <c r="R9" s="578"/>
      <c r="S9" s="578"/>
      <c r="T9" s="578"/>
      <c r="U9" s="578"/>
      <c r="V9" s="586"/>
      <c r="W9" s="579"/>
      <c r="X9" s="579"/>
    </row>
    <row r="10" spans="1:24" ht="15" customHeight="1">
      <c r="A10" s="1607"/>
      <c r="B10" s="80" t="s">
        <v>214</v>
      </c>
      <c r="C10" s="81">
        <v>1</v>
      </c>
      <c r="D10" s="587">
        <v>20.953269000000002</v>
      </c>
      <c r="E10" s="587">
        <v>178.48255300000005</v>
      </c>
      <c r="F10" s="588">
        <f t="shared" si="0"/>
        <v>-157.52928400000005</v>
      </c>
      <c r="G10" s="587">
        <v>149.731548</v>
      </c>
      <c r="H10" s="588">
        <v>303.93581900000004</v>
      </c>
      <c r="I10" s="587">
        <v>303.93581900000004</v>
      </c>
      <c r="J10" s="589">
        <v>308</v>
      </c>
      <c r="K10" s="590">
        <f t="shared" si="1"/>
        <v>0.98680460714285723</v>
      </c>
      <c r="L10" s="589">
        <v>3.6127800000000003</v>
      </c>
      <c r="M10" s="589">
        <v>7.5</v>
      </c>
      <c r="N10" s="591">
        <f t="shared" si="2"/>
        <v>0.48170400000000002</v>
      </c>
      <c r="O10" s="577"/>
      <c r="P10" s="578"/>
      <c r="Q10" s="578"/>
      <c r="R10" s="578"/>
      <c r="S10" s="578"/>
      <c r="T10" s="578"/>
      <c r="U10" s="578"/>
      <c r="V10" s="586"/>
      <c r="W10" s="579"/>
      <c r="X10" s="579"/>
    </row>
    <row r="11" spans="1:24" ht="15" customHeight="1">
      <c r="A11" s="1608"/>
      <c r="B11" s="592" t="s">
        <v>8</v>
      </c>
      <c r="C11" s="593">
        <v>8</v>
      </c>
      <c r="D11" s="594">
        <f t="shared" ref="D11:I11" si="3">SUM(D8:D10)</f>
        <v>1271.1721849999999</v>
      </c>
      <c r="E11" s="595">
        <f t="shared" si="3"/>
        <v>2353.5037307686007</v>
      </c>
      <c r="F11" s="596">
        <f t="shared" si="3"/>
        <v>-1082.3315457686008</v>
      </c>
      <c r="G11" s="594">
        <f t="shared" si="3"/>
        <v>2205.1117698421699</v>
      </c>
      <c r="H11" s="596">
        <f t="shared" si="3"/>
        <v>3262.8019286107701</v>
      </c>
      <c r="I11" s="594">
        <f t="shared" si="3"/>
        <v>3357.9649709324913</v>
      </c>
      <c r="J11" s="595">
        <f t="shared" ref="J11:M11" si="4">SUM(J8:J10)</f>
        <v>3345</v>
      </c>
      <c r="K11" s="597">
        <f t="shared" si="1"/>
        <v>1.0038759255403562</v>
      </c>
      <c r="L11" s="594">
        <f t="shared" si="4"/>
        <v>42.590499999999999</v>
      </c>
      <c r="M11" s="595">
        <f t="shared" si="4"/>
        <v>76.5</v>
      </c>
      <c r="N11" s="598">
        <f t="shared" si="2"/>
        <v>0.5567385620915033</v>
      </c>
      <c r="O11" s="577"/>
      <c r="P11" s="578"/>
      <c r="Q11" s="578"/>
      <c r="R11" s="578"/>
      <c r="S11" s="578"/>
      <c r="T11" s="578"/>
      <c r="U11" s="578"/>
      <c r="V11" s="586"/>
      <c r="W11" s="579"/>
      <c r="X11" s="579"/>
    </row>
    <row r="12" spans="1:24" ht="15" customHeight="1">
      <c r="A12" s="1606" t="s">
        <v>49</v>
      </c>
      <c r="B12" s="570" t="s">
        <v>212</v>
      </c>
      <c r="C12" s="571">
        <v>6</v>
      </c>
      <c r="D12" s="572">
        <v>12576.166999509001</v>
      </c>
      <c r="E12" s="572">
        <v>21889.362008697994</v>
      </c>
      <c r="F12" s="573">
        <f>D12-E12</f>
        <v>-9313.1950091889921</v>
      </c>
      <c r="G12" s="572">
        <v>19209.602784902789</v>
      </c>
      <c r="H12" s="573">
        <v>28445.927849812786</v>
      </c>
      <c r="I12" s="572">
        <v>29396.643066928937</v>
      </c>
      <c r="J12" s="574">
        <v>28713.149000000001</v>
      </c>
      <c r="K12" s="575">
        <f>I12/J12</f>
        <v>1.0238042183018288</v>
      </c>
      <c r="L12" s="574">
        <v>355.57147854799996</v>
      </c>
      <c r="M12" s="574">
        <v>604.59900000000005</v>
      </c>
      <c r="N12" s="576">
        <f>L12/M12</f>
        <v>0.58811125811984466</v>
      </c>
      <c r="O12" s="577"/>
    </row>
    <row r="13" spans="1:24" ht="15" customHeight="1">
      <c r="A13" s="1607"/>
      <c r="B13" s="581" t="s">
        <v>137</v>
      </c>
      <c r="C13" s="582">
        <v>1</v>
      </c>
      <c r="D13" s="572">
        <v>777.08167231000004</v>
      </c>
      <c r="E13" s="572">
        <v>1300.8617851589997</v>
      </c>
      <c r="F13" s="583">
        <f t="shared" ref="F13:F14" si="5">D13-E13</f>
        <v>-523.78011284899969</v>
      </c>
      <c r="G13" s="572">
        <v>2925.259957890999</v>
      </c>
      <c r="H13" s="583">
        <v>3296.2719989999987</v>
      </c>
      <c r="I13" s="572">
        <v>3360.1647000000003</v>
      </c>
      <c r="J13" s="574">
        <v>3524.73</v>
      </c>
      <c r="K13" s="584">
        <f t="shared" si="1"/>
        <v>0.95331123234971193</v>
      </c>
      <c r="L13" s="574">
        <v>60.019877999999999</v>
      </c>
      <c r="M13" s="574">
        <v>128.172</v>
      </c>
      <c r="N13" s="585">
        <f t="shared" si="2"/>
        <v>0.46827605093156072</v>
      </c>
      <c r="O13" s="577"/>
    </row>
    <row r="14" spans="1:24" ht="15" customHeight="1">
      <c r="A14" s="1607"/>
      <c r="B14" s="80" t="s">
        <v>214</v>
      </c>
      <c r="C14" s="81">
        <v>1</v>
      </c>
      <c r="D14" s="587">
        <v>224.27849471499997</v>
      </c>
      <c r="E14" s="587">
        <v>1903.4571029469998</v>
      </c>
      <c r="F14" s="588">
        <f t="shared" si="5"/>
        <v>-1679.178608232</v>
      </c>
      <c r="G14" s="587">
        <v>1576.021213</v>
      </c>
      <c r="H14" s="588">
        <v>3219.7498049999999</v>
      </c>
      <c r="I14" s="587">
        <v>3219.7498049999999</v>
      </c>
      <c r="J14" s="589">
        <v>3289.748</v>
      </c>
      <c r="K14" s="590">
        <f t="shared" si="1"/>
        <v>0.97872232310803131</v>
      </c>
      <c r="L14" s="589">
        <v>38.700099360000003</v>
      </c>
      <c r="M14" s="589">
        <v>80.107500000000002</v>
      </c>
      <c r="N14" s="591">
        <f t="shared" si="2"/>
        <v>0.48310207358861534</v>
      </c>
    </row>
    <row r="15" spans="1:24" ht="15" customHeight="1">
      <c r="A15" s="1608"/>
      <c r="B15" s="592" t="s">
        <v>8</v>
      </c>
      <c r="C15" s="593">
        <v>8</v>
      </c>
      <c r="D15" s="594">
        <f t="shared" ref="D15:I15" si="6">SUM(D12:D14)</f>
        <v>13577.527166534001</v>
      </c>
      <c r="E15" s="595">
        <f t="shared" si="6"/>
        <v>25093.680896803991</v>
      </c>
      <c r="F15" s="596">
        <f t="shared" si="6"/>
        <v>-11516.153730269991</v>
      </c>
      <c r="G15" s="594">
        <f t="shared" si="6"/>
        <v>23710.883955793786</v>
      </c>
      <c r="H15" s="596">
        <f t="shared" si="6"/>
        <v>34961.949653812786</v>
      </c>
      <c r="I15" s="594">
        <f t="shared" si="6"/>
        <v>35976.557571928941</v>
      </c>
      <c r="J15" s="595">
        <f t="shared" ref="J15" si="7">SUM(J12:J14)</f>
        <v>35527.627</v>
      </c>
      <c r="K15" s="597">
        <f t="shared" si="1"/>
        <v>1.0126360978719164</v>
      </c>
      <c r="L15" s="594">
        <f t="shared" ref="L15" si="8">SUM(L12:L14)</f>
        <v>454.29145590799999</v>
      </c>
      <c r="M15" s="595">
        <f t="shared" ref="M15" si="9">SUM(M12:M14)</f>
        <v>812.87850000000003</v>
      </c>
      <c r="N15" s="598">
        <f t="shared" si="2"/>
        <v>0.5588675994112281</v>
      </c>
    </row>
    <row r="16" spans="1:24" ht="12" customHeight="1">
      <c r="A16" s="600"/>
      <c r="B16" s="601"/>
      <c r="C16" s="602"/>
      <c r="D16" s="603"/>
      <c r="E16" s="604"/>
      <c r="F16" s="605"/>
      <c r="G16" s="606"/>
      <c r="H16" s="607"/>
      <c r="I16" s="607"/>
      <c r="J16" s="607"/>
      <c r="K16" s="606"/>
      <c r="L16" s="608"/>
      <c r="M16" s="607"/>
      <c r="N16" s="607"/>
    </row>
    <row r="17" spans="1:22" ht="12" customHeight="1">
      <c r="B17" s="601"/>
      <c r="C17" s="609"/>
      <c r="D17" s="603"/>
      <c r="E17" s="610"/>
      <c r="F17" s="605"/>
      <c r="G17" s="611"/>
      <c r="H17" s="607"/>
      <c r="I17" s="607"/>
      <c r="J17" s="607"/>
      <c r="K17" s="611"/>
      <c r="L17" s="612"/>
      <c r="M17" s="611"/>
      <c r="N17" s="611"/>
    </row>
    <row r="18" spans="1:22" ht="27.75" customHeight="1">
      <c r="B18" s="613"/>
      <c r="C18" s="1605" t="s">
        <v>352</v>
      </c>
      <c r="D18" s="1605"/>
      <c r="E18" s="1605"/>
      <c r="F18" s="1605"/>
      <c r="G18" s="614"/>
      <c r="H18" s="614"/>
      <c r="I18" s="1605" t="s">
        <v>353</v>
      </c>
      <c r="J18" s="1605"/>
      <c r="K18" s="1605"/>
      <c r="L18" s="1605"/>
      <c r="M18" s="613"/>
      <c r="N18" s="613"/>
    </row>
    <row r="19" spans="1:22" ht="12" customHeight="1">
      <c r="B19" s="601"/>
      <c r="C19" s="609"/>
      <c r="D19" s="615"/>
      <c r="E19" s="615"/>
      <c r="F19" s="615"/>
      <c r="G19" s="615"/>
      <c r="H19" s="615"/>
      <c r="I19" s="615"/>
      <c r="J19" s="615"/>
      <c r="K19" s="615"/>
      <c r="L19" s="615"/>
      <c r="M19" s="615"/>
      <c r="N19" s="611"/>
      <c r="P19" s="616"/>
      <c r="Q19" s="616"/>
      <c r="R19" s="616"/>
      <c r="S19" s="616"/>
      <c r="T19" s="616"/>
      <c r="U19" s="616"/>
      <c r="V19" s="617"/>
    </row>
    <row r="20" spans="1:22" ht="12" customHeight="1">
      <c r="A20" s="611"/>
      <c r="B20" s="607"/>
      <c r="C20" s="609"/>
      <c r="D20" s="618"/>
      <c r="E20" s="1626"/>
      <c r="F20" s="619"/>
      <c r="G20" s="618"/>
      <c r="H20" s="618"/>
      <c r="I20" s="618"/>
      <c r="J20" s="1623"/>
      <c r="K20" s="618"/>
      <c r="L20" s="618"/>
      <c r="M20" s="618"/>
      <c r="N20" s="611"/>
      <c r="P20" s="616"/>
      <c r="Q20" s="616"/>
      <c r="R20" s="616"/>
      <c r="S20" s="616"/>
      <c r="T20" s="616"/>
      <c r="U20" s="616"/>
      <c r="V20" s="617"/>
    </row>
    <row r="21" spans="1:22" ht="12" customHeight="1">
      <c r="A21" s="611"/>
      <c r="B21" s="607" t="str">
        <f>B8</f>
        <v>innogy GS</v>
      </c>
      <c r="C21" s="620">
        <f>I8</f>
        <v>2736.4703749324913</v>
      </c>
      <c r="D21" s="618"/>
      <c r="E21" s="1626"/>
      <c r="F21" s="619"/>
      <c r="G21" s="618"/>
      <c r="H21" s="618"/>
      <c r="I21" s="618"/>
      <c r="J21" s="1623"/>
      <c r="K21" s="611"/>
      <c r="L21" s="618" t="str">
        <f>B21</f>
        <v>innogy GS</v>
      </c>
      <c r="M21" s="618">
        <f>L8</f>
        <v>33.269619999999996</v>
      </c>
      <c r="N21" s="611"/>
      <c r="P21" s="616"/>
      <c r="Q21" s="616"/>
      <c r="R21" s="616"/>
      <c r="S21" s="616"/>
      <c r="T21" s="616"/>
      <c r="U21" s="616"/>
      <c r="V21" s="617"/>
    </row>
    <row r="22" spans="1:22" ht="12" customHeight="1">
      <c r="A22" s="611"/>
      <c r="B22" s="607" t="str">
        <f t="shared" ref="B22:B23" si="10">B9</f>
        <v>MND GS</v>
      </c>
      <c r="C22" s="620">
        <f t="shared" ref="C22:C23" si="11">I9</f>
        <v>317.55877700000002</v>
      </c>
      <c r="D22" s="618"/>
      <c r="E22" s="621"/>
      <c r="F22" s="618"/>
      <c r="G22" s="618"/>
      <c r="H22" s="618"/>
      <c r="I22" s="618"/>
      <c r="J22" s="609"/>
      <c r="K22" s="611"/>
      <c r="L22" s="618" t="str">
        <f>B22</f>
        <v>MND GS</v>
      </c>
      <c r="M22" s="618">
        <f>L9</f>
        <v>5.7081</v>
      </c>
      <c r="N22" s="611"/>
      <c r="P22" s="616"/>
      <c r="Q22" s="616"/>
      <c r="R22" s="616"/>
      <c r="S22" s="616"/>
      <c r="T22" s="616"/>
      <c r="U22" s="616"/>
      <c r="V22" s="617"/>
    </row>
    <row r="23" spans="1:22" ht="12" customHeight="1">
      <c r="A23" s="611"/>
      <c r="B23" s="607" t="str">
        <f t="shared" si="10"/>
        <v>Moravia GS</v>
      </c>
      <c r="C23" s="620">
        <f t="shared" si="11"/>
        <v>303.93581900000004</v>
      </c>
      <c r="D23" s="618"/>
      <c r="E23" s="621"/>
      <c r="F23" s="618"/>
      <c r="G23" s="618"/>
      <c r="H23" s="618"/>
      <c r="I23" s="618"/>
      <c r="J23" s="609"/>
      <c r="K23" s="611"/>
      <c r="L23" s="618" t="str">
        <f>B23</f>
        <v>Moravia GS</v>
      </c>
      <c r="M23" s="618">
        <f>L10</f>
        <v>3.6127800000000003</v>
      </c>
      <c r="N23" s="611"/>
      <c r="O23" s="580"/>
      <c r="P23" s="580"/>
      <c r="Q23" s="580"/>
      <c r="R23" s="580"/>
      <c r="S23" s="580"/>
      <c r="T23" s="580"/>
      <c r="U23" s="580"/>
      <c r="V23" s="580"/>
    </row>
    <row r="24" spans="1:22" ht="12" customHeight="1">
      <c r="A24" s="611"/>
      <c r="B24" s="607"/>
      <c r="C24" s="609"/>
      <c r="D24" s="603"/>
      <c r="E24" s="622"/>
      <c r="F24" s="605"/>
      <c r="G24" s="611"/>
      <c r="H24" s="607"/>
      <c r="I24" s="607"/>
      <c r="J24" s="1624"/>
      <c r="K24" s="611"/>
      <c r="L24" s="612"/>
      <c r="M24" s="611"/>
      <c r="N24" s="611"/>
      <c r="O24" s="580"/>
      <c r="P24" s="580"/>
      <c r="Q24" s="580"/>
      <c r="R24" s="580"/>
      <c r="S24" s="580"/>
      <c r="T24" s="580"/>
      <c r="U24" s="580"/>
      <c r="V24" s="580"/>
    </row>
    <row r="25" spans="1:22" ht="6" customHeight="1">
      <c r="A25" s="611"/>
      <c r="B25" s="623"/>
      <c r="C25" s="623"/>
      <c r="D25" s="623"/>
      <c r="E25" s="624"/>
      <c r="F25" s="623"/>
      <c r="G25" s="623"/>
      <c r="H25" s="623"/>
      <c r="I25" s="623"/>
      <c r="J25" s="1624"/>
      <c r="K25" s="623"/>
      <c r="L25" s="623"/>
      <c r="M25" s="623"/>
      <c r="N25" s="623"/>
    </row>
    <row r="26" spans="1:22" ht="14.25" customHeight="1">
      <c r="A26" s="611"/>
      <c r="B26" s="623"/>
      <c r="C26" s="623"/>
      <c r="D26" s="623"/>
      <c r="E26" s="1627"/>
      <c r="F26" s="623"/>
      <c r="G26" s="623"/>
      <c r="H26" s="623"/>
      <c r="I26" s="623"/>
      <c r="J26" s="1624"/>
      <c r="K26" s="623"/>
      <c r="L26" s="623"/>
      <c r="M26" s="623"/>
      <c r="N26" s="623"/>
    </row>
    <row r="27" spans="1:22" ht="13.5" customHeight="1">
      <c r="A27" s="611"/>
      <c r="B27" s="623"/>
      <c r="C27" s="623"/>
      <c r="D27" s="623"/>
      <c r="E27" s="1627"/>
      <c r="F27" s="623"/>
      <c r="G27" s="623"/>
      <c r="H27" s="623"/>
      <c r="I27" s="623"/>
      <c r="J27" s="625"/>
      <c r="K27" s="623"/>
      <c r="L27" s="623"/>
      <c r="M27" s="623"/>
      <c r="N27" s="623"/>
    </row>
    <row r="28" spans="1:22">
      <c r="B28" s="600"/>
      <c r="C28" s="600"/>
      <c r="D28" s="600"/>
      <c r="E28" s="626"/>
      <c r="F28" s="600"/>
      <c r="G28" s="600"/>
      <c r="H28" s="600"/>
      <c r="I28" s="600"/>
      <c r="J28" s="627"/>
    </row>
    <row r="29" spans="1:22">
      <c r="B29" s="600"/>
      <c r="C29" s="600"/>
      <c r="D29" s="600"/>
      <c r="E29" s="628"/>
      <c r="F29" s="600"/>
      <c r="G29" s="600"/>
      <c r="H29" s="600"/>
      <c r="I29" s="600"/>
      <c r="J29" s="627"/>
    </row>
    <row r="30" spans="1:22">
      <c r="B30" s="600"/>
      <c r="C30" s="600"/>
      <c r="D30" s="600"/>
      <c r="F30" s="600"/>
      <c r="G30" s="600"/>
      <c r="H30" s="600"/>
      <c r="I30" s="600"/>
      <c r="J30" s="1625"/>
    </row>
    <row r="31" spans="1:22">
      <c r="B31" s="600"/>
      <c r="C31" s="600"/>
      <c r="D31" s="600"/>
      <c r="E31" s="629"/>
      <c r="F31" s="600"/>
      <c r="G31" s="600"/>
      <c r="H31" s="600"/>
      <c r="I31" s="600"/>
      <c r="J31" s="1625"/>
    </row>
    <row r="32" spans="1:22">
      <c r="B32" s="600"/>
      <c r="C32" s="600"/>
      <c r="D32" s="600"/>
      <c r="E32" s="628"/>
      <c r="F32" s="600"/>
      <c r="G32" s="600"/>
      <c r="H32" s="600"/>
      <c r="I32" s="600"/>
    </row>
    <row r="33" spans="1:14">
      <c r="B33" s="600"/>
      <c r="C33" s="600"/>
      <c r="D33" s="600"/>
      <c r="E33" s="630"/>
      <c r="F33" s="600"/>
      <c r="G33" s="600"/>
      <c r="H33" s="600"/>
      <c r="I33" s="600"/>
    </row>
    <row r="34" spans="1:14">
      <c r="B34" s="600"/>
      <c r="C34" s="600"/>
      <c r="D34" s="600"/>
      <c r="E34" s="600"/>
      <c r="F34" s="600"/>
      <c r="G34" s="600"/>
      <c r="H34" s="600"/>
      <c r="I34" s="600"/>
    </row>
    <row r="35" spans="1:14">
      <c r="A35" s="1622" t="s">
        <v>351</v>
      </c>
      <c r="B35" s="1622"/>
      <c r="C35" s="1622"/>
      <c r="D35" s="1622"/>
      <c r="E35" s="1622"/>
      <c r="F35" s="1622"/>
      <c r="G35" s="1622"/>
      <c r="H35" s="1622"/>
      <c r="I35" s="1622"/>
      <c r="J35" s="1622"/>
      <c r="K35" s="1622"/>
      <c r="L35" s="1622"/>
      <c r="M35" s="1622"/>
      <c r="N35" s="1622"/>
    </row>
    <row r="36" spans="1:14">
      <c r="A36" s="1622"/>
      <c r="B36" s="1622"/>
      <c r="C36" s="1622"/>
      <c r="D36" s="1622"/>
      <c r="E36" s="1622"/>
      <c r="F36" s="1622"/>
      <c r="G36" s="1622"/>
      <c r="H36" s="1622"/>
      <c r="I36" s="1622"/>
      <c r="J36" s="1622"/>
      <c r="K36" s="1622"/>
      <c r="L36" s="1622"/>
      <c r="M36" s="1622"/>
      <c r="N36" s="1622"/>
    </row>
  </sheetData>
  <mergeCells count="21">
    <mergeCell ref="A35:N36"/>
    <mergeCell ref="J20:J21"/>
    <mergeCell ref="J24:J26"/>
    <mergeCell ref="J30:J31"/>
    <mergeCell ref="E20:E21"/>
    <mergeCell ref="E26:E27"/>
    <mergeCell ref="C18:F18"/>
    <mergeCell ref="I18:L18"/>
    <mergeCell ref="A8:A11"/>
    <mergeCell ref="A12:A15"/>
    <mergeCell ref="J2:K2"/>
    <mergeCell ref="C6:C7"/>
    <mergeCell ref="K6:K7"/>
    <mergeCell ref="A5:N5"/>
    <mergeCell ref="N6:N7"/>
    <mergeCell ref="D6:F6"/>
    <mergeCell ref="L6:L7"/>
    <mergeCell ref="G6:H6"/>
    <mergeCell ref="I6:I7"/>
    <mergeCell ref="J6:J7"/>
    <mergeCell ref="M6:M7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X48"/>
  <sheetViews>
    <sheetView showGridLines="0" zoomScaleNormal="100" zoomScaleSheetLayoutView="100" workbookViewId="0"/>
  </sheetViews>
  <sheetFormatPr defaultRowHeight="13.5"/>
  <cols>
    <col min="1" max="1" width="12.5703125" style="650" customWidth="1"/>
    <col min="2" max="13" width="9.7109375" style="650" customWidth="1"/>
    <col min="14" max="14" width="9.7109375" style="661" customWidth="1"/>
    <col min="15" max="15" width="16.7109375" style="661" customWidth="1"/>
    <col min="16" max="16" width="10.42578125" style="661" customWidth="1"/>
    <col min="17" max="17" width="10.7109375" style="661" customWidth="1"/>
    <col min="18" max="19" width="9.28515625" style="661" bestFit="1" customWidth="1"/>
    <col min="20" max="20" width="9.85546875" style="661" bestFit="1" customWidth="1"/>
    <col min="21" max="21" width="9.28515625" style="661" bestFit="1" customWidth="1"/>
    <col min="22" max="22" width="9.85546875" style="661" bestFit="1" customWidth="1"/>
    <col min="23" max="254" width="9.140625" style="650"/>
    <col min="255" max="255" width="20.7109375" style="650" customWidth="1"/>
    <col min="256" max="265" width="10.7109375" style="650" customWidth="1"/>
    <col min="266" max="267" width="2.7109375" style="650" customWidth="1"/>
    <col min="268" max="510" width="9.140625" style="650"/>
    <col min="511" max="511" width="20.7109375" style="650" customWidth="1"/>
    <col min="512" max="521" width="10.7109375" style="650" customWidth="1"/>
    <col min="522" max="523" width="2.7109375" style="650" customWidth="1"/>
    <col min="524" max="766" width="9.140625" style="650"/>
    <col min="767" max="767" width="20.7109375" style="650" customWidth="1"/>
    <col min="768" max="777" width="10.7109375" style="650" customWidth="1"/>
    <col min="778" max="779" width="2.7109375" style="650" customWidth="1"/>
    <col min="780" max="1022" width="9.140625" style="650"/>
    <col min="1023" max="1023" width="20.7109375" style="650" customWidth="1"/>
    <col min="1024" max="1033" width="10.7109375" style="650" customWidth="1"/>
    <col min="1034" max="1035" width="2.7109375" style="650" customWidth="1"/>
    <col min="1036" max="1278" width="9.140625" style="650"/>
    <col min="1279" max="1279" width="20.7109375" style="650" customWidth="1"/>
    <col min="1280" max="1289" width="10.7109375" style="650" customWidth="1"/>
    <col min="1290" max="1291" width="2.7109375" style="650" customWidth="1"/>
    <col min="1292" max="1534" width="9.140625" style="650"/>
    <col min="1535" max="1535" width="20.7109375" style="650" customWidth="1"/>
    <col min="1536" max="1545" width="10.7109375" style="650" customWidth="1"/>
    <col min="1546" max="1547" width="2.7109375" style="650" customWidth="1"/>
    <col min="1548" max="1790" width="9.140625" style="650"/>
    <col min="1791" max="1791" width="20.7109375" style="650" customWidth="1"/>
    <col min="1792" max="1801" width="10.7109375" style="650" customWidth="1"/>
    <col min="1802" max="1803" width="2.7109375" style="650" customWidth="1"/>
    <col min="1804" max="2046" width="9.140625" style="650"/>
    <col min="2047" max="2047" width="20.7109375" style="650" customWidth="1"/>
    <col min="2048" max="2057" width="10.7109375" style="650" customWidth="1"/>
    <col min="2058" max="2059" width="2.7109375" style="650" customWidth="1"/>
    <col min="2060" max="2302" width="9.140625" style="650"/>
    <col min="2303" max="2303" width="20.7109375" style="650" customWidth="1"/>
    <col min="2304" max="2313" width="10.7109375" style="650" customWidth="1"/>
    <col min="2314" max="2315" width="2.7109375" style="650" customWidth="1"/>
    <col min="2316" max="2558" width="9.140625" style="650"/>
    <col min="2559" max="2559" width="20.7109375" style="650" customWidth="1"/>
    <col min="2560" max="2569" width="10.7109375" style="650" customWidth="1"/>
    <col min="2570" max="2571" width="2.7109375" style="650" customWidth="1"/>
    <col min="2572" max="2814" width="9.140625" style="650"/>
    <col min="2815" max="2815" width="20.7109375" style="650" customWidth="1"/>
    <col min="2816" max="2825" width="10.7109375" style="650" customWidth="1"/>
    <col min="2826" max="2827" width="2.7109375" style="650" customWidth="1"/>
    <col min="2828" max="3070" width="9.140625" style="650"/>
    <col min="3071" max="3071" width="20.7109375" style="650" customWidth="1"/>
    <col min="3072" max="3081" width="10.7109375" style="650" customWidth="1"/>
    <col min="3082" max="3083" width="2.7109375" style="650" customWidth="1"/>
    <col min="3084" max="3326" width="9.140625" style="650"/>
    <col min="3327" max="3327" width="20.7109375" style="650" customWidth="1"/>
    <col min="3328" max="3337" width="10.7109375" style="650" customWidth="1"/>
    <col min="3338" max="3339" width="2.7109375" style="650" customWidth="1"/>
    <col min="3340" max="3582" width="9.140625" style="650"/>
    <col min="3583" max="3583" width="20.7109375" style="650" customWidth="1"/>
    <col min="3584" max="3593" width="10.7109375" style="650" customWidth="1"/>
    <col min="3594" max="3595" width="2.7109375" style="650" customWidth="1"/>
    <col min="3596" max="3838" width="9.140625" style="650"/>
    <col min="3839" max="3839" width="20.7109375" style="650" customWidth="1"/>
    <col min="3840" max="3849" width="10.7109375" style="650" customWidth="1"/>
    <col min="3850" max="3851" width="2.7109375" style="650" customWidth="1"/>
    <col min="3852" max="4094" width="9.140625" style="650"/>
    <col min="4095" max="4095" width="20.7109375" style="650" customWidth="1"/>
    <col min="4096" max="4105" width="10.7109375" style="650" customWidth="1"/>
    <col min="4106" max="4107" width="2.7109375" style="650" customWidth="1"/>
    <col min="4108" max="4350" width="9.140625" style="650"/>
    <col min="4351" max="4351" width="20.7109375" style="650" customWidth="1"/>
    <col min="4352" max="4361" width="10.7109375" style="650" customWidth="1"/>
    <col min="4362" max="4363" width="2.7109375" style="650" customWidth="1"/>
    <col min="4364" max="4606" width="9.140625" style="650"/>
    <col min="4607" max="4607" width="20.7109375" style="650" customWidth="1"/>
    <col min="4608" max="4617" width="10.7109375" style="650" customWidth="1"/>
    <col min="4618" max="4619" width="2.7109375" style="650" customWidth="1"/>
    <col min="4620" max="4862" width="9.140625" style="650"/>
    <col min="4863" max="4863" width="20.7109375" style="650" customWidth="1"/>
    <col min="4864" max="4873" width="10.7109375" style="650" customWidth="1"/>
    <col min="4874" max="4875" width="2.7109375" style="650" customWidth="1"/>
    <col min="4876" max="5118" width="9.140625" style="650"/>
    <col min="5119" max="5119" width="20.7109375" style="650" customWidth="1"/>
    <col min="5120" max="5129" width="10.7109375" style="650" customWidth="1"/>
    <col min="5130" max="5131" width="2.7109375" style="650" customWidth="1"/>
    <col min="5132" max="5374" width="9.140625" style="650"/>
    <col min="5375" max="5375" width="20.7109375" style="650" customWidth="1"/>
    <col min="5376" max="5385" width="10.7109375" style="650" customWidth="1"/>
    <col min="5386" max="5387" width="2.7109375" style="650" customWidth="1"/>
    <col min="5388" max="5630" width="9.140625" style="650"/>
    <col min="5631" max="5631" width="20.7109375" style="650" customWidth="1"/>
    <col min="5632" max="5641" width="10.7109375" style="650" customWidth="1"/>
    <col min="5642" max="5643" width="2.7109375" style="650" customWidth="1"/>
    <col min="5644" max="5886" width="9.140625" style="650"/>
    <col min="5887" max="5887" width="20.7109375" style="650" customWidth="1"/>
    <col min="5888" max="5897" width="10.7109375" style="650" customWidth="1"/>
    <col min="5898" max="5899" width="2.7109375" style="650" customWidth="1"/>
    <col min="5900" max="6142" width="9.140625" style="650"/>
    <col min="6143" max="6143" width="20.7109375" style="650" customWidth="1"/>
    <col min="6144" max="6153" width="10.7109375" style="650" customWidth="1"/>
    <col min="6154" max="6155" width="2.7109375" style="650" customWidth="1"/>
    <col min="6156" max="6398" width="9.140625" style="650"/>
    <col min="6399" max="6399" width="20.7109375" style="650" customWidth="1"/>
    <col min="6400" max="6409" width="10.7109375" style="650" customWidth="1"/>
    <col min="6410" max="6411" width="2.7109375" style="650" customWidth="1"/>
    <col min="6412" max="6654" width="9.140625" style="650"/>
    <col min="6655" max="6655" width="20.7109375" style="650" customWidth="1"/>
    <col min="6656" max="6665" width="10.7109375" style="650" customWidth="1"/>
    <col min="6666" max="6667" width="2.7109375" style="650" customWidth="1"/>
    <col min="6668" max="6910" width="9.140625" style="650"/>
    <col min="6911" max="6911" width="20.7109375" style="650" customWidth="1"/>
    <col min="6912" max="6921" width="10.7109375" style="650" customWidth="1"/>
    <col min="6922" max="6923" width="2.7109375" style="650" customWidth="1"/>
    <col min="6924" max="7166" width="9.140625" style="650"/>
    <col min="7167" max="7167" width="20.7109375" style="650" customWidth="1"/>
    <col min="7168" max="7177" width="10.7109375" style="650" customWidth="1"/>
    <col min="7178" max="7179" width="2.7109375" style="650" customWidth="1"/>
    <col min="7180" max="7422" width="9.140625" style="650"/>
    <col min="7423" max="7423" width="20.7109375" style="650" customWidth="1"/>
    <col min="7424" max="7433" width="10.7109375" style="650" customWidth="1"/>
    <col min="7434" max="7435" width="2.7109375" style="650" customWidth="1"/>
    <col min="7436" max="7678" width="9.140625" style="650"/>
    <col min="7679" max="7679" width="20.7109375" style="650" customWidth="1"/>
    <col min="7680" max="7689" width="10.7109375" style="650" customWidth="1"/>
    <col min="7690" max="7691" width="2.7109375" style="650" customWidth="1"/>
    <col min="7692" max="7934" width="9.140625" style="650"/>
    <col min="7935" max="7935" width="20.7109375" style="650" customWidth="1"/>
    <col min="7936" max="7945" width="10.7109375" style="650" customWidth="1"/>
    <col min="7946" max="7947" width="2.7109375" style="650" customWidth="1"/>
    <col min="7948" max="8190" width="9.140625" style="650"/>
    <col min="8191" max="8191" width="20.7109375" style="650" customWidth="1"/>
    <col min="8192" max="8201" width="10.7109375" style="650" customWidth="1"/>
    <col min="8202" max="8203" width="2.7109375" style="650" customWidth="1"/>
    <col min="8204" max="8446" width="9.140625" style="650"/>
    <col min="8447" max="8447" width="20.7109375" style="650" customWidth="1"/>
    <col min="8448" max="8457" width="10.7109375" style="650" customWidth="1"/>
    <col min="8458" max="8459" width="2.7109375" style="650" customWidth="1"/>
    <col min="8460" max="8702" width="9.140625" style="650"/>
    <col min="8703" max="8703" width="20.7109375" style="650" customWidth="1"/>
    <col min="8704" max="8713" width="10.7109375" style="650" customWidth="1"/>
    <col min="8714" max="8715" width="2.7109375" style="650" customWidth="1"/>
    <col min="8716" max="8958" width="9.140625" style="650"/>
    <col min="8959" max="8959" width="20.7109375" style="650" customWidth="1"/>
    <col min="8960" max="8969" width="10.7109375" style="650" customWidth="1"/>
    <col min="8970" max="8971" width="2.7109375" style="650" customWidth="1"/>
    <col min="8972" max="9214" width="9.140625" style="650"/>
    <col min="9215" max="9215" width="20.7109375" style="650" customWidth="1"/>
    <col min="9216" max="9225" width="10.7109375" style="650" customWidth="1"/>
    <col min="9226" max="9227" width="2.7109375" style="650" customWidth="1"/>
    <col min="9228" max="9470" width="9.140625" style="650"/>
    <col min="9471" max="9471" width="20.7109375" style="650" customWidth="1"/>
    <col min="9472" max="9481" width="10.7109375" style="650" customWidth="1"/>
    <col min="9482" max="9483" width="2.7109375" style="650" customWidth="1"/>
    <col min="9484" max="9726" width="9.140625" style="650"/>
    <col min="9727" max="9727" width="20.7109375" style="650" customWidth="1"/>
    <col min="9728" max="9737" width="10.7109375" style="650" customWidth="1"/>
    <col min="9738" max="9739" width="2.7109375" style="650" customWidth="1"/>
    <col min="9740" max="9982" width="9.140625" style="650"/>
    <col min="9983" max="9983" width="20.7109375" style="650" customWidth="1"/>
    <col min="9984" max="9993" width="10.7109375" style="650" customWidth="1"/>
    <col min="9994" max="9995" width="2.7109375" style="650" customWidth="1"/>
    <col min="9996" max="10238" width="9.140625" style="650"/>
    <col min="10239" max="10239" width="20.7109375" style="650" customWidth="1"/>
    <col min="10240" max="10249" width="10.7109375" style="650" customWidth="1"/>
    <col min="10250" max="10251" width="2.7109375" style="650" customWidth="1"/>
    <col min="10252" max="10494" width="9.140625" style="650"/>
    <col min="10495" max="10495" width="20.7109375" style="650" customWidth="1"/>
    <col min="10496" max="10505" width="10.7109375" style="650" customWidth="1"/>
    <col min="10506" max="10507" width="2.7109375" style="650" customWidth="1"/>
    <col min="10508" max="10750" width="9.140625" style="650"/>
    <col min="10751" max="10751" width="20.7109375" style="650" customWidth="1"/>
    <col min="10752" max="10761" width="10.7109375" style="650" customWidth="1"/>
    <col min="10762" max="10763" width="2.7109375" style="650" customWidth="1"/>
    <col min="10764" max="11006" width="9.140625" style="650"/>
    <col min="11007" max="11007" width="20.7109375" style="650" customWidth="1"/>
    <col min="11008" max="11017" width="10.7109375" style="650" customWidth="1"/>
    <col min="11018" max="11019" width="2.7109375" style="650" customWidth="1"/>
    <col min="11020" max="11262" width="9.140625" style="650"/>
    <col min="11263" max="11263" width="20.7109375" style="650" customWidth="1"/>
    <col min="11264" max="11273" width="10.7109375" style="650" customWidth="1"/>
    <col min="11274" max="11275" width="2.7109375" style="650" customWidth="1"/>
    <col min="11276" max="11518" width="9.140625" style="650"/>
    <col min="11519" max="11519" width="20.7109375" style="650" customWidth="1"/>
    <col min="11520" max="11529" width="10.7109375" style="650" customWidth="1"/>
    <col min="11530" max="11531" width="2.7109375" style="650" customWidth="1"/>
    <col min="11532" max="11774" width="9.140625" style="650"/>
    <col min="11775" max="11775" width="20.7109375" style="650" customWidth="1"/>
    <col min="11776" max="11785" width="10.7109375" style="650" customWidth="1"/>
    <col min="11786" max="11787" width="2.7109375" style="650" customWidth="1"/>
    <col min="11788" max="12030" width="9.140625" style="650"/>
    <col min="12031" max="12031" width="20.7109375" style="650" customWidth="1"/>
    <col min="12032" max="12041" width="10.7109375" style="650" customWidth="1"/>
    <col min="12042" max="12043" width="2.7109375" style="650" customWidth="1"/>
    <col min="12044" max="12286" width="9.140625" style="650"/>
    <col min="12287" max="12287" width="20.7109375" style="650" customWidth="1"/>
    <col min="12288" max="12297" width="10.7109375" style="650" customWidth="1"/>
    <col min="12298" max="12299" width="2.7109375" style="650" customWidth="1"/>
    <col min="12300" max="12542" width="9.140625" style="650"/>
    <col min="12543" max="12543" width="20.7109375" style="650" customWidth="1"/>
    <col min="12544" max="12553" width="10.7109375" style="650" customWidth="1"/>
    <col min="12554" max="12555" width="2.7109375" style="650" customWidth="1"/>
    <col min="12556" max="12798" width="9.140625" style="650"/>
    <col min="12799" max="12799" width="20.7109375" style="650" customWidth="1"/>
    <col min="12800" max="12809" width="10.7109375" style="650" customWidth="1"/>
    <col min="12810" max="12811" width="2.7109375" style="650" customWidth="1"/>
    <col min="12812" max="13054" width="9.140625" style="650"/>
    <col min="13055" max="13055" width="20.7109375" style="650" customWidth="1"/>
    <col min="13056" max="13065" width="10.7109375" style="650" customWidth="1"/>
    <col min="13066" max="13067" width="2.7109375" style="650" customWidth="1"/>
    <col min="13068" max="13310" width="9.140625" style="650"/>
    <col min="13311" max="13311" width="20.7109375" style="650" customWidth="1"/>
    <col min="13312" max="13321" width="10.7109375" style="650" customWidth="1"/>
    <col min="13322" max="13323" width="2.7109375" style="650" customWidth="1"/>
    <col min="13324" max="13566" width="9.140625" style="650"/>
    <col min="13567" max="13567" width="20.7109375" style="650" customWidth="1"/>
    <col min="13568" max="13577" width="10.7109375" style="650" customWidth="1"/>
    <col min="13578" max="13579" width="2.7109375" style="650" customWidth="1"/>
    <col min="13580" max="13822" width="9.140625" style="650"/>
    <col min="13823" max="13823" width="20.7109375" style="650" customWidth="1"/>
    <col min="13824" max="13833" width="10.7109375" style="650" customWidth="1"/>
    <col min="13834" max="13835" width="2.7109375" style="650" customWidth="1"/>
    <col min="13836" max="14078" width="9.140625" style="650"/>
    <col min="14079" max="14079" width="20.7109375" style="650" customWidth="1"/>
    <col min="14080" max="14089" width="10.7109375" style="650" customWidth="1"/>
    <col min="14090" max="14091" width="2.7109375" style="650" customWidth="1"/>
    <col min="14092" max="14334" width="9.140625" style="650"/>
    <col min="14335" max="14335" width="20.7109375" style="650" customWidth="1"/>
    <col min="14336" max="14345" width="10.7109375" style="650" customWidth="1"/>
    <col min="14346" max="14347" width="2.7109375" style="650" customWidth="1"/>
    <col min="14348" max="14590" width="9.140625" style="650"/>
    <col min="14591" max="14591" width="20.7109375" style="650" customWidth="1"/>
    <col min="14592" max="14601" width="10.7109375" style="650" customWidth="1"/>
    <col min="14602" max="14603" width="2.7109375" style="650" customWidth="1"/>
    <col min="14604" max="14846" width="9.140625" style="650"/>
    <col min="14847" max="14847" width="20.7109375" style="650" customWidth="1"/>
    <col min="14848" max="14857" width="10.7109375" style="650" customWidth="1"/>
    <col min="14858" max="14859" width="2.7109375" style="650" customWidth="1"/>
    <col min="14860" max="15102" width="9.140625" style="650"/>
    <col min="15103" max="15103" width="20.7109375" style="650" customWidth="1"/>
    <col min="15104" max="15113" width="10.7109375" style="650" customWidth="1"/>
    <col min="15114" max="15115" width="2.7109375" style="650" customWidth="1"/>
    <col min="15116" max="15358" width="9.140625" style="650"/>
    <col min="15359" max="15359" width="20.7109375" style="650" customWidth="1"/>
    <col min="15360" max="15369" width="10.7109375" style="650" customWidth="1"/>
    <col min="15370" max="15371" width="2.7109375" style="650" customWidth="1"/>
    <col min="15372" max="15614" width="9.140625" style="650"/>
    <col min="15615" max="15615" width="20.7109375" style="650" customWidth="1"/>
    <col min="15616" max="15625" width="10.7109375" style="650" customWidth="1"/>
    <col min="15626" max="15627" width="2.7109375" style="650" customWidth="1"/>
    <col min="15628" max="15870" width="9.140625" style="650"/>
    <col min="15871" max="15871" width="20.7109375" style="650" customWidth="1"/>
    <col min="15872" max="15881" width="10.7109375" style="650" customWidth="1"/>
    <col min="15882" max="15883" width="2.7109375" style="650" customWidth="1"/>
    <col min="15884" max="16126" width="9.140625" style="650"/>
    <col min="16127" max="16127" width="20.7109375" style="650" customWidth="1"/>
    <col min="16128" max="16137" width="10.7109375" style="650" customWidth="1"/>
    <col min="16138" max="16139" width="2.7109375" style="650" customWidth="1"/>
    <col min="16140" max="16383" width="9.140625" style="650"/>
    <col min="16384" max="16384" width="9.140625" style="650" customWidth="1"/>
  </cols>
  <sheetData>
    <row r="1" spans="1:24" ht="18" customHeight="1">
      <c r="A1" s="634" t="s">
        <v>496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5"/>
    </row>
    <row r="2" spans="1:24" ht="5.0999999999999996" customHeight="1">
      <c r="A2" s="637"/>
      <c r="B2" s="638"/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75"/>
    </row>
    <row r="3" spans="1:24" ht="16.149999999999999" customHeight="1">
      <c r="A3" s="1614" t="s">
        <v>391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6"/>
    </row>
    <row r="4" spans="1:24" ht="16.149999999999999" customHeight="1">
      <c r="A4" s="82"/>
      <c r="B4" s="1610" t="s">
        <v>288</v>
      </c>
      <c r="C4" s="1638" t="s">
        <v>426</v>
      </c>
      <c r="D4" s="1639"/>
      <c r="E4" s="1639"/>
      <c r="F4" s="1639"/>
      <c r="G4" s="1639"/>
      <c r="H4" s="1640"/>
      <c r="I4" s="1639" t="s">
        <v>49</v>
      </c>
      <c r="J4" s="1639"/>
      <c r="K4" s="1639"/>
      <c r="L4" s="1639"/>
      <c r="M4" s="1639"/>
      <c r="N4" s="1641"/>
    </row>
    <row r="5" spans="1:24" ht="25.5" customHeight="1">
      <c r="A5" s="1636" t="s">
        <v>287</v>
      </c>
      <c r="B5" s="1636"/>
      <c r="C5" s="1617" t="s">
        <v>92</v>
      </c>
      <c r="D5" s="1618" t="s">
        <v>93</v>
      </c>
      <c r="E5" s="1610" t="s">
        <v>285</v>
      </c>
      <c r="F5" s="1619" t="s">
        <v>289</v>
      </c>
      <c r="G5" s="1612"/>
      <c r="H5" s="1632" t="s">
        <v>284</v>
      </c>
      <c r="I5" s="1617" t="str">
        <f>C5</f>
        <v>ze ZP</v>
      </c>
      <c r="J5" s="1618" t="str">
        <f>D5</f>
        <v>do ZP</v>
      </c>
      <c r="K5" s="1610" t="str">
        <f>E5</f>
        <v>Saldo
ze/do ZP</v>
      </c>
      <c r="L5" s="1619" t="str">
        <f>F5</f>
        <v>Stav provozních zásob 
k datu 31. 12.</v>
      </c>
      <c r="M5" s="1612"/>
      <c r="N5" s="1610" t="str">
        <f>H5</f>
        <v>Nejvyšší dosažený stav provozních zásob</v>
      </c>
    </row>
    <row r="6" spans="1:24" ht="36.75" customHeight="1">
      <c r="A6" s="1611"/>
      <c r="B6" s="1611"/>
      <c r="C6" s="1637"/>
      <c r="D6" s="1629"/>
      <c r="E6" s="1630"/>
      <c r="F6" s="79" t="s">
        <v>217</v>
      </c>
      <c r="G6" s="78" t="s">
        <v>218</v>
      </c>
      <c r="H6" s="1633"/>
      <c r="I6" s="1621"/>
      <c r="J6" s="1629"/>
      <c r="K6" s="1630"/>
      <c r="L6" s="79" t="str">
        <f>F6</f>
        <v>na konci předchozího roku</v>
      </c>
      <c r="M6" s="78" t="str">
        <f>G6</f>
        <v>na konci sledovaného roku</v>
      </c>
      <c r="N6" s="1611"/>
      <c r="O6" s="674"/>
    </row>
    <row r="7" spans="1:24" ht="12" customHeight="1">
      <c r="A7" s="639">
        <v>2010</v>
      </c>
      <c r="B7" s="640">
        <v>7</v>
      </c>
      <c r="C7" s="641">
        <v>2255.3069999999998</v>
      </c>
      <c r="D7" s="642">
        <v>1529.1000000000001</v>
      </c>
      <c r="E7" s="643">
        <v>726.20699999999965</v>
      </c>
      <c r="F7" s="641">
        <v>2246.4369999999999</v>
      </c>
      <c r="G7" s="642">
        <v>1503.2819999999999</v>
      </c>
      <c r="H7" s="644">
        <v>2485.7011722999996</v>
      </c>
      <c r="I7" s="641">
        <v>23934.762000000002</v>
      </c>
      <c r="J7" s="642">
        <v>16227.404</v>
      </c>
      <c r="K7" s="643">
        <v>7707.358000000002</v>
      </c>
      <c r="L7" s="641">
        <v>23859.855</v>
      </c>
      <c r="M7" s="645">
        <v>15972.299000000001</v>
      </c>
      <c r="N7" s="646">
        <v>26404.738074999997</v>
      </c>
      <c r="O7" s="647"/>
      <c r="P7" s="648"/>
      <c r="Q7" s="648"/>
      <c r="R7" s="648"/>
      <c r="S7" s="648"/>
      <c r="T7" s="648"/>
      <c r="U7" s="648"/>
      <c r="V7" s="648"/>
      <c r="W7" s="648"/>
      <c r="X7" s="649"/>
    </row>
    <row r="8" spans="1:24" ht="12" customHeight="1">
      <c r="A8" s="651">
        <v>2011</v>
      </c>
      <c r="B8" s="652">
        <v>7</v>
      </c>
      <c r="C8" s="653">
        <v>877.50692586541788</v>
      </c>
      <c r="D8" s="654">
        <v>1818.8269760898611</v>
      </c>
      <c r="E8" s="655">
        <v>-941.32005022444321</v>
      </c>
      <c r="F8" s="653">
        <v>1503.2822443</v>
      </c>
      <c r="G8" s="654">
        <v>2581.3829640171684</v>
      </c>
      <c r="H8" s="656">
        <v>2603.4657553523152</v>
      </c>
      <c r="I8" s="657">
        <v>9304.3665313869988</v>
      </c>
      <c r="J8" s="654">
        <v>19302.673764098003</v>
      </c>
      <c r="K8" s="655">
        <v>-9998.307232711004</v>
      </c>
      <c r="L8" s="653">
        <v>15972.299203999999</v>
      </c>
      <c r="M8" s="658">
        <v>27416.481070515998</v>
      </c>
      <c r="N8" s="659">
        <v>27669.566511055</v>
      </c>
      <c r="O8" s="647"/>
      <c r="P8" s="648"/>
      <c r="Q8" s="648"/>
      <c r="R8" s="648"/>
      <c r="S8" s="648"/>
      <c r="T8" s="648"/>
      <c r="U8" s="648"/>
      <c r="V8" s="660"/>
      <c r="W8" s="649"/>
      <c r="X8" s="649"/>
    </row>
    <row r="9" spans="1:24" ht="12" customHeight="1">
      <c r="A9" s="639">
        <v>2012</v>
      </c>
      <c r="B9" s="640">
        <v>7</v>
      </c>
      <c r="C9" s="641">
        <v>2247.0893000000001</v>
      </c>
      <c r="D9" s="642">
        <v>1543.2272</v>
      </c>
      <c r="E9" s="643">
        <v>703.86210000000005</v>
      </c>
      <c r="F9" s="641">
        <v>2581.3829640171684</v>
      </c>
      <c r="G9" s="642">
        <v>1921.5259008421692</v>
      </c>
      <c r="H9" s="644">
        <v>2846.921496629066</v>
      </c>
      <c r="I9" s="641">
        <v>23834.142576999999</v>
      </c>
      <c r="J9" s="642">
        <v>16352.901785999999</v>
      </c>
      <c r="K9" s="643">
        <v>7481.2407910000002</v>
      </c>
      <c r="L9" s="641">
        <v>27416.481070515998</v>
      </c>
      <c r="M9" s="645">
        <v>20428.587215716005</v>
      </c>
      <c r="N9" s="646">
        <v>30235.034620716015</v>
      </c>
      <c r="O9" s="647"/>
      <c r="P9" s="648"/>
      <c r="Q9" s="648"/>
      <c r="R9" s="648"/>
      <c r="S9" s="648"/>
      <c r="T9" s="648"/>
      <c r="U9" s="648"/>
      <c r="V9" s="660"/>
      <c r="W9" s="649"/>
      <c r="X9" s="649"/>
    </row>
    <row r="10" spans="1:24" ht="12" customHeight="1">
      <c r="A10" s="651">
        <v>2013</v>
      </c>
      <c r="B10" s="652">
        <v>7</v>
      </c>
      <c r="C10" s="653">
        <v>2231.3488715094973</v>
      </c>
      <c r="D10" s="654">
        <v>2477.4173922577916</v>
      </c>
      <c r="E10" s="655">
        <v>-246.0685207482943</v>
      </c>
      <c r="F10" s="653">
        <v>1921.5259008421692</v>
      </c>
      <c r="G10" s="654">
        <v>2168.1218799324911</v>
      </c>
      <c r="H10" s="656">
        <v>2735.5117726524104</v>
      </c>
      <c r="I10" s="657">
        <v>23677.778069999993</v>
      </c>
      <c r="J10" s="654">
        <v>26513.362417999993</v>
      </c>
      <c r="K10" s="655">
        <v>-2835.5843480000003</v>
      </c>
      <c r="L10" s="653">
        <v>20428.587215716005</v>
      </c>
      <c r="M10" s="658">
        <v>23283.021406249154</v>
      </c>
      <c r="N10" s="659">
        <v>29346.08085971601</v>
      </c>
      <c r="O10" s="647"/>
      <c r="P10" s="648"/>
      <c r="Q10" s="648"/>
      <c r="R10" s="648"/>
      <c r="S10" s="648"/>
      <c r="T10" s="648"/>
      <c r="U10" s="648"/>
      <c r="V10" s="660"/>
      <c r="W10" s="649"/>
      <c r="X10" s="649"/>
    </row>
    <row r="11" spans="1:24" ht="12" customHeight="1">
      <c r="A11" s="639">
        <v>2014</v>
      </c>
      <c r="B11" s="640">
        <v>7</v>
      </c>
      <c r="C11" s="641">
        <v>2146.4485759999998</v>
      </c>
      <c r="D11" s="642">
        <v>2130.9156170000001</v>
      </c>
      <c r="E11" s="643">
        <v>15.532958999999664</v>
      </c>
      <c r="F11" s="641">
        <v>2168.1218799324911</v>
      </c>
      <c r="G11" s="642">
        <v>2152.5889209324914</v>
      </c>
      <c r="H11" s="644">
        <v>2956.515307842169</v>
      </c>
      <c r="I11" s="641">
        <v>22916.763144999994</v>
      </c>
      <c r="J11" s="642">
        <v>22677.179189999999</v>
      </c>
      <c r="K11" s="643">
        <v>239.5839549999946</v>
      </c>
      <c r="L11" s="641">
        <v>23283.021406249154</v>
      </c>
      <c r="M11" s="645">
        <v>23043.437451249149</v>
      </c>
      <c r="N11" s="646">
        <v>31606.595149716006</v>
      </c>
      <c r="O11" s="647"/>
      <c r="P11" s="648"/>
      <c r="Q11" s="648"/>
      <c r="R11" s="648"/>
      <c r="S11" s="648"/>
      <c r="T11" s="648"/>
      <c r="U11" s="648"/>
      <c r="V11" s="660"/>
      <c r="W11" s="649"/>
      <c r="X11" s="649"/>
    </row>
    <row r="12" spans="1:24" ht="12" customHeight="1">
      <c r="A12" s="651">
        <v>2015</v>
      </c>
      <c r="B12" s="652">
        <v>7</v>
      </c>
      <c r="C12" s="653">
        <v>2803.3251730000006</v>
      </c>
      <c r="D12" s="654">
        <v>2656.378365</v>
      </c>
      <c r="E12" s="655">
        <v>146.9468080000006</v>
      </c>
      <c r="F12" s="653">
        <v>2152.5889209324919</v>
      </c>
      <c r="G12" s="654">
        <v>2005.6421078421704</v>
      </c>
      <c r="H12" s="656">
        <v>2757.4041568421703</v>
      </c>
      <c r="I12" s="657">
        <v>29877.399076999998</v>
      </c>
      <c r="J12" s="654">
        <v>28409.946002999997</v>
      </c>
      <c r="K12" s="655">
        <v>1467.4530740000009</v>
      </c>
      <c r="L12" s="653">
        <v>23043.437451249149</v>
      </c>
      <c r="M12" s="658">
        <v>21575.984321405991</v>
      </c>
      <c r="N12" s="659">
        <v>29609.723742405993</v>
      </c>
      <c r="O12" s="647"/>
      <c r="P12" s="648"/>
      <c r="Q12" s="648"/>
      <c r="R12" s="648"/>
      <c r="S12" s="648"/>
      <c r="T12" s="648"/>
      <c r="U12" s="648"/>
      <c r="V12" s="660"/>
      <c r="W12" s="649"/>
      <c r="X12" s="649"/>
    </row>
    <row r="13" spans="1:24" ht="12" customHeight="1">
      <c r="A13" s="639">
        <v>2016</v>
      </c>
      <c r="B13" s="640">
        <v>8</v>
      </c>
      <c r="C13" s="641">
        <v>2792.4169440000001</v>
      </c>
      <c r="D13" s="642">
        <v>2648.8300529999997</v>
      </c>
      <c r="E13" s="643">
        <v>143.58689100000038</v>
      </c>
      <c r="F13" s="641">
        <v>2005.64210793249</v>
      </c>
      <c r="G13" s="642">
        <v>1855.1018389324913</v>
      </c>
      <c r="H13" s="644">
        <v>3062.2431608421693</v>
      </c>
      <c r="I13" s="641">
        <v>29879.370492000002</v>
      </c>
      <c r="J13" s="642">
        <v>28390.560353790996</v>
      </c>
      <c r="K13" s="643">
        <v>1488.8101382090063</v>
      </c>
      <c r="L13" s="641">
        <v>21575.984323939199</v>
      </c>
      <c r="M13" s="645">
        <v>20012.817554276964</v>
      </c>
      <c r="N13" s="646">
        <v>32957.562550922994</v>
      </c>
      <c r="O13" s="647"/>
      <c r="P13" s="648"/>
      <c r="Q13" s="648"/>
      <c r="R13" s="648"/>
      <c r="S13" s="648"/>
      <c r="T13" s="648"/>
      <c r="U13" s="648"/>
      <c r="V13" s="660"/>
      <c r="W13" s="649"/>
      <c r="X13" s="649"/>
    </row>
    <row r="14" spans="1:24" ht="12" customHeight="1">
      <c r="A14" s="651">
        <v>2017</v>
      </c>
      <c r="B14" s="652">
        <v>8</v>
      </c>
      <c r="C14" s="653">
        <v>2383.3666699999999</v>
      </c>
      <c r="D14" s="654">
        <v>2808.5585060000003</v>
      </c>
      <c r="E14" s="655">
        <v>-425.19183600000042</v>
      </c>
      <c r="F14" s="653">
        <v>1855.1010000000001</v>
      </c>
      <c r="G14" s="654">
        <v>2247.3559999999998</v>
      </c>
      <c r="H14" s="656">
        <v>3069.3719999999998</v>
      </c>
      <c r="I14" s="657">
        <v>25481.562421868999</v>
      </c>
      <c r="J14" s="654">
        <v>29988.256826387002</v>
      </c>
      <c r="K14" s="655">
        <v>-4506.6944045180026</v>
      </c>
      <c r="L14" s="653">
        <v>20012.818000000003</v>
      </c>
      <c r="M14" s="658">
        <v>24176.465</v>
      </c>
      <c r="N14" s="659">
        <v>32952.06</v>
      </c>
      <c r="O14" s="647"/>
      <c r="P14" s="648"/>
      <c r="Q14" s="648"/>
      <c r="R14" s="648"/>
      <c r="S14" s="648"/>
      <c r="T14" s="648"/>
      <c r="U14" s="648"/>
      <c r="V14" s="660"/>
      <c r="W14" s="649"/>
      <c r="X14" s="649"/>
    </row>
    <row r="15" spans="1:24" ht="12" customHeight="1">
      <c r="A15" s="639">
        <v>2018</v>
      </c>
      <c r="B15" s="640">
        <v>8</v>
      </c>
      <c r="C15" s="641">
        <v>2942.1872790000002</v>
      </c>
      <c r="D15" s="642">
        <v>2916.687054</v>
      </c>
      <c r="E15" s="643">
        <v>25.500225000000228</v>
      </c>
      <c r="F15" s="641">
        <v>2247.3555728421693</v>
      </c>
      <c r="G15" s="642">
        <v>2205.1117698421699</v>
      </c>
      <c r="H15" s="644">
        <v>2924.8233479324908</v>
      </c>
      <c r="I15" s="641">
        <v>31441.153030246001</v>
      </c>
      <c r="J15" s="642">
        <v>31155.870264544999</v>
      </c>
      <c r="K15" s="643">
        <v>285.28276570100206</v>
      </c>
      <c r="L15" s="641">
        <v>24176.464464328787</v>
      </c>
      <c r="M15" s="645">
        <v>23710.883955729787</v>
      </c>
      <c r="N15" s="646">
        <v>31399.324966398959</v>
      </c>
      <c r="O15" s="647"/>
      <c r="P15" s="648"/>
      <c r="Q15" s="648"/>
      <c r="R15" s="648"/>
      <c r="S15" s="648"/>
      <c r="T15" s="648"/>
      <c r="U15" s="648"/>
      <c r="V15" s="660"/>
      <c r="W15" s="649"/>
      <c r="X15" s="649"/>
    </row>
    <row r="16" spans="1:24" ht="12" customHeight="1">
      <c r="A16" s="651">
        <v>2019</v>
      </c>
      <c r="B16" s="652">
        <v>8</v>
      </c>
      <c r="C16" s="653">
        <v>1271.1721849999999</v>
      </c>
      <c r="D16" s="654">
        <v>2353.5037307686007</v>
      </c>
      <c r="E16" s="655">
        <f>C16-D16</f>
        <v>-1082.3315457686008</v>
      </c>
      <c r="F16" s="653">
        <v>2205.1117698421699</v>
      </c>
      <c r="G16" s="654">
        <v>3262.8019286107701</v>
      </c>
      <c r="H16" s="656">
        <v>3357.9649709324913</v>
      </c>
      <c r="I16" s="657">
        <v>13577.527166534001</v>
      </c>
      <c r="J16" s="654">
        <v>25093.680896803991</v>
      </c>
      <c r="K16" s="655">
        <f>I16-J16</f>
        <v>-11516.153730269991</v>
      </c>
      <c r="L16" s="653">
        <v>23710.883955793786</v>
      </c>
      <c r="M16" s="654">
        <v>34961.949653812786</v>
      </c>
      <c r="N16" s="655">
        <v>35976.557571928941</v>
      </c>
      <c r="O16" s="647"/>
      <c r="P16" s="648"/>
      <c r="Q16" s="648"/>
      <c r="R16" s="648"/>
      <c r="S16" s="648"/>
      <c r="T16" s="648"/>
      <c r="U16" s="648"/>
    </row>
    <row r="17" spans="1:22" ht="18.600000000000001" customHeight="1">
      <c r="A17" s="662"/>
      <c r="B17" s="662"/>
      <c r="C17" s="663"/>
      <c r="D17" s="663"/>
      <c r="E17" s="617"/>
      <c r="F17" s="617"/>
      <c r="G17" s="662"/>
      <c r="H17" s="663"/>
      <c r="I17" s="663"/>
      <c r="J17" s="663"/>
      <c r="K17" s="600"/>
      <c r="L17" s="664"/>
      <c r="M17" s="600"/>
      <c r="N17" s="617"/>
      <c r="O17" s="647"/>
    </row>
    <row r="18" spans="1:22" ht="14.25" customHeight="1">
      <c r="A18" s="1635" t="s">
        <v>136</v>
      </c>
      <c r="B18" s="1635"/>
      <c r="C18" s="1635"/>
      <c r="D18" s="1635"/>
      <c r="E18" s="1635"/>
      <c r="F18" s="1635"/>
      <c r="G18" s="1635"/>
      <c r="H18" s="601"/>
      <c r="I18" s="1631" t="s">
        <v>385</v>
      </c>
      <c r="J18" s="1631"/>
      <c r="K18" s="1631"/>
      <c r="L18" s="1631"/>
      <c r="M18" s="1631"/>
      <c r="N18" s="1631"/>
      <c r="O18" s="647"/>
    </row>
    <row r="19" spans="1:22" ht="12" customHeight="1">
      <c r="A19" s="601"/>
      <c r="B19" s="665"/>
      <c r="C19" s="665" t="s">
        <v>138</v>
      </c>
      <c r="D19" s="665" t="s">
        <v>92</v>
      </c>
      <c r="E19" s="665" t="s">
        <v>93</v>
      </c>
      <c r="F19" s="580"/>
      <c r="G19" s="607"/>
      <c r="H19" s="607"/>
      <c r="I19" s="607"/>
      <c r="J19" s="611"/>
      <c r="K19" s="611" t="str">
        <f>H5</f>
        <v>Nejvyšší dosažený stav provozních zásob</v>
      </c>
      <c r="L19" s="607"/>
      <c r="M19" s="607"/>
      <c r="N19" s="601"/>
    </row>
    <row r="20" spans="1:22" ht="12" customHeight="1">
      <c r="A20" s="601"/>
      <c r="B20" s="666">
        <f>A7</f>
        <v>2010</v>
      </c>
      <c r="C20" s="665">
        <f>E7</f>
        <v>726.20699999999965</v>
      </c>
      <c r="D20" s="665">
        <f>C7</f>
        <v>2255.3069999999998</v>
      </c>
      <c r="E20" s="665">
        <f>D7*-1</f>
        <v>-1529.1000000000001</v>
      </c>
      <c r="F20" s="580"/>
      <c r="G20" s="607"/>
      <c r="H20" s="607"/>
      <c r="I20" s="607"/>
      <c r="J20" s="611">
        <f>A7</f>
        <v>2010</v>
      </c>
      <c r="K20" s="612">
        <f t="shared" ref="K20:K29" si="0">H7</f>
        <v>2485.7011722999996</v>
      </c>
      <c r="L20" s="607"/>
      <c r="M20" s="607"/>
      <c r="N20" s="601"/>
    </row>
    <row r="21" spans="1:22" ht="12" customHeight="1">
      <c r="A21" s="601"/>
      <c r="B21" s="666">
        <f t="shared" ref="B21:B29" si="1">A8</f>
        <v>2011</v>
      </c>
      <c r="C21" s="665">
        <f t="shared" ref="C21:C29" si="2">E8</f>
        <v>-941.32005022444321</v>
      </c>
      <c r="D21" s="665">
        <f t="shared" ref="D21:D29" si="3">C8</f>
        <v>877.50692586541788</v>
      </c>
      <c r="E21" s="665">
        <f t="shared" ref="E21:E29" si="4">D8*-1</f>
        <v>-1818.8269760898611</v>
      </c>
      <c r="F21" s="580"/>
      <c r="G21" s="607"/>
      <c r="H21" s="607"/>
      <c r="I21" s="607"/>
      <c r="J21" s="611">
        <f t="shared" ref="J21:J29" si="5">A8</f>
        <v>2011</v>
      </c>
      <c r="K21" s="612">
        <f t="shared" si="0"/>
        <v>2603.4657553523152</v>
      </c>
      <c r="L21" s="607"/>
      <c r="M21" s="607"/>
      <c r="N21" s="601"/>
    </row>
    <row r="22" spans="1:22" ht="12" customHeight="1">
      <c r="A22" s="601"/>
      <c r="B22" s="666">
        <f t="shared" si="1"/>
        <v>2012</v>
      </c>
      <c r="C22" s="665">
        <f t="shared" si="2"/>
        <v>703.86210000000005</v>
      </c>
      <c r="D22" s="665">
        <f t="shared" si="3"/>
        <v>2247.0893000000001</v>
      </c>
      <c r="E22" s="665">
        <f t="shared" si="4"/>
        <v>-1543.2272</v>
      </c>
      <c r="F22" s="580"/>
      <c r="G22" s="607"/>
      <c r="H22" s="607"/>
      <c r="I22" s="607"/>
      <c r="J22" s="611">
        <f t="shared" si="5"/>
        <v>2012</v>
      </c>
      <c r="K22" s="612">
        <f t="shared" si="0"/>
        <v>2846.921496629066</v>
      </c>
      <c r="L22" s="611"/>
      <c r="M22" s="611"/>
      <c r="N22" s="601"/>
    </row>
    <row r="23" spans="1:22" ht="12" customHeight="1">
      <c r="A23" s="601"/>
      <c r="B23" s="666">
        <f t="shared" si="1"/>
        <v>2013</v>
      </c>
      <c r="C23" s="665">
        <f t="shared" si="2"/>
        <v>-246.0685207482943</v>
      </c>
      <c r="D23" s="665">
        <f t="shared" si="3"/>
        <v>2231.3488715094973</v>
      </c>
      <c r="E23" s="665">
        <f t="shared" si="4"/>
        <v>-2477.4173922577916</v>
      </c>
      <c r="F23" s="580"/>
      <c r="G23" s="607"/>
      <c r="H23" s="607"/>
      <c r="I23" s="607"/>
      <c r="J23" s="611">
        <f t="shared" si="5"/>
        <v>2013</v>
      </c>
      <c r="K23" s="612">
        <f t="shared" si="0"/>
        <v>2735.5117726524104</v>
      </c>
      <c r="L23" s="611"/>
      <c r="M23" s="611"/>
      <c r="N23" s="601"/>
    </row>
    <row r="24" spans="1:22" ht="12" customHeight="1">
      <c r="A24" s="601"/>
      <c r="B24" s="666">
        <f t="shared" si="1"/>
        <v>2014</v>
      </c>
      <c r="C24" s="665">
        <f t="shared" si="2"/>
        <v>15.532958999999664</v>
      </c>
      <c r="D24" s="665">
        <f t="shared" si="3"/>
        <v>2146.4485759999998</v>
      </c>
      <c r="E24" s="665">
        <f t="shared" si="4"/>
        <v>-2130.9156170000001</v>
      </c>
      <c r="F24" s="580"/>
      <c r="G24" s="607"/>
      <c r="H24" s="607"/>
      <c r="I24" s="607"/>
      <c r="J24" s="611">
        <f t="shared" si="5"/>
        <v>2014</v>
      </c>
      <c r="K24" s="612">
        <f t="shared" si="0"/>
        <v>2956.515307842169</v>
      </c>
      <c r="L24" s="611"/>
      <c r="M24" s="611"/>
      <c r="N24" s="601"/>
    </row>
    <row r="25" spans="1:22" ht="12" customHeight="1">
      <c r="A25" s="601"/>
      <c r="B25" s="666">
        <f t="shared" si="1"/>
        <v>2015</v>
      </c>
      <c r="C25" s="665">
        <f t="shared" si="2"/>
        <v>146.9468080000006</v>
      </c>
      <c r="D25" s="665">
        <f t="shared" si="3"/>
        <v>2803.3251730000006</v>
      </c>
      <c r="E25" s="665">
        <f t="shared" si="4"/>
        <v>-2656.378365</v>
      </c>
      <c r="F25" s="580"/>
      <c r="G25" s="607"/>
      <c r="H25" s="607"/>
      <c r="I25" s="607"/>
      <c r="J25" s="611">
        <f t="shared" si="5"/>
        <v>2015</v>
      </c>
      <c r="K25" s="612">
        <f t="shared" si="0"/>
        <v>2757.4041568421703</v>
      </c>
      <c r="L25" s="611"/>
      <c r="M25" s="611"/>
      <c r="N25" s="601"/>
    </row>
    <row r="26" spans="1:22" ht="12" customHeight="1">
      <c r="A26" s="601"/>
      <c r="B26" s="666">
        <f t="shared" si="1"/>
        <v>2016</v>
      </c>
      <c r="C26" s="665">
        <f t="shared" si="2"/>
        <v>143.58689100000038</v>
      </c>
      <c r="D26" s="665">
        <f t="shared" si="3"/>
        <v>2792.4169440000001</v>
      </c>
      <c r="E26" s="665">
        <f t="shared" si="4"/>
        <v>-2648.8300529999997</v>
      </c>
      <c r="F26" s="580"/>
      <c r="G26" s="607"/>
      <c r="H26" s="607"/>
      <c r="I26" s="607"/>
      <c r="J26" s="611">
        <f t="shared" si="5"/>
        <v>2016</v>
      </c>
      <c r="K26" s="612">
        <f t="shared" si="0"/>
        <v>3062.2431608421693</v>
      </c>
      <c r="L26" s="611"/>
      <c r="M26" s="611"/>
      <c r="N26" s="601"/>
    </row>
    <row r="27" spans="1:22" ht="12" customHeight="1">
      <c r="A27" s="601"/>
      <c r="B27" s="666">
        <f t="shared" si="1"/>
        <v>2017</v>
      </c>
      <c r="C27" s="665">
        <f t="shared" si="2"/>
        <v>-425.19183600000042</v>
      </c>
      <c r="D27" s="665">
        <f t="shared" si="3"/>
        <v>2383.3666699999999</v>
      </c>
      <c r="E27" s="665">
        <f t="shared" si="4"/>
        <v>-2808.5585060000003</v>
      </c>
      <c r="F27" s="580"/>
      <c r="G27" s="607"/>
      <c r="H27" s="607"/>
      <c r="I27" s="607"/>
      <c r="J27" s="611">
        <f t="shared" si="5"/>
        <v>2017</v>
      </c>
      <c r="K27" s="612">
        <f t="shared" si="0"/>
        <v>3069.3719999999998</v>
      </c>
      <c r="L27" s="611"/>
      <c r="M27" s="611"/>
      <c r="N27" s="601"/>
    </row>
    <row r="28" spans="1:22" ht="12" customHeight="1">
      <c r="A28" s="601"/>
      <c r="B28" s="666">
        <f t="shared" si="1"/>
        <v>2018</v>
      </c>
      <c r="C28" s="665">
        <f t="shared" si="2"/>
        <v>25.500225000000228</v>
      </c>
      <c r="D28" s="665">
        <f t="shared" si="3"/>
        <v>2942.1872790000002</v>
      </c>
      <c r="E28" s="665">
        <f t="shared" si="4"/>
        <v>-2916.687054</v>
      </c>
      <c r="F28" s="580"/>
      <c r="G28" s="607"/>
      <c r="H28" s="607"/>
      <c r="I28" s="607"/>
      <c r="J28" s="611">
        <f t="shared" si="5"/>
        <v>2018</v>
      </c>
      <c r="K28" s="612">
        <f t="shared" si="0"/>
        <v>2924.8233479324908</v>
      </c>
      <c r="L28" s="611"/>
      <c r="M28" s="611"/>
      <c r="N28" s="601"/>
      <c r="O28" s="650"/>
      <c r="P28" s="650"/>
      <c r="Q28" s="650"/>
      <c r="R28" s="650"/>
      <c r="S28" s="650"/>
      <c r="T28" s="650"/>
      <c r="U28" s="650"/>
      <c r="V28" s="650"/>
    </row>
    <row r="29" spans="1:22" ht="12" customHeight="1">
      <c r="A29" s="601"/>
      <c r="B29" s="666">
        <f t="shared" si="1"/>
        <v>2019</v>
      </c>
      <c r="C29" s="665">
        <f t="shared" si="2"/>
        <v>-1082.3315457686008</v>
      </c>
      <c r="D29" s="665">
        <f t="shared" si="3"/>
        <v>1271.1721849999999</v>
      </c>
      <c r="E29" s="665">
        <f t="shared" si="4"/>
        <v>-2353.5037307686007</v>
      </c>
      <c r="F29" s="580"/>
      <c r="G29" s="607"/>
      <c r="H29" s="607"/>
      <c r="I29" s="607"/>
      <c r="J29" s="611">
        <f t="shared" si="5"/>
        <v>2019</v>
      </c>
      <c r="K29" s="612">
        <f t="shared" si="0"/>
        <v>3357.9649709324913</v>
      </c>
      <c r="L29" s="611"/>
      <c r="M29" s="611"/>
      <c r="N29" s="601"/>
      <c r="O29" s="650"/>
      <c r="P29" s="650"/>
      <c r="Q29" s="650"/>
      <c r="R29" s="650"/>
      <c r="S29" s="650"/>
      <c r="T29" s="650"/>
      <c r="U29" s="650"/>
      <c r="V29" s="650"/>
    </row>
    <row r="30" spans="1:22" ht="12" customHeight="1">
      <c r="A30" s="601"/>
      <c r="B30" s="667"/>
      <c r="C30" s="668"/>
      <c r="D30" s="669"/>
      <c r="E30" s="670"/>
      <c r="F30" s="611"/>
      <c r="G30" s="607"/>
      <c r="H30" s="607"/>
      <c r="I30" s="607"/>
      <c r="J30" s="611"/>
      <c r="K30" s="611"/>
      <c r="L30" s="611"/>
      <c r="M30" s="611"/>
      <c r="N30" s="601"/>
      <c r="O30" s="650"/>
      <c r="P30" s="650"/>
      <c r="Q30" s="650"/>
      <c r="R30" s="650"/>
      <c r="S30" s="650"/>
      <c r="T30" s="650"/>
      <c r="U30" s="650"/>
      <c r="V30" s="650"/>
    </row>
    <row r="31" spans="1:22" ht="16.5" customHeight="1">
      <c r="A31" s="1634"/>
      <c r="B31" s="1635"/>
      <c r="C31" s="1635"/>
      <c r="D31" s="1635"/>
      <c r="E31" s="1635"/>
      <c r="F31" s="1635"/>
      <c r="G31" s="1635"/>
      <c r="H31" s="1635"/>
      <c r="I31" s="1635"/>
      <c r="J31" s="1635"/>
      <c r="K31" s="1635"/>
      <c r="L31" s="1635"/>
      <c r="M31" s="1635"/>
      <c r="N31" s="1635"/>
    </row>
    <row r="32" spans="1:22" ht="9.9499999999999993" customHeight="1">
      <c r="A32" s="1634"/>
      <c r="B32" s="626"/>
      <c r="C32" s="626"/>
      <c r="D32" s="626"/>
      <c r="E32" s="626"/>
      <c r="F32" s="626"/>
      <c r="G32" s="626"/>
      <c r="H32" s="626"/>
      <c r="I32" s="626"/>
      <c r="J32" s="626"/>
      <c r="K32" s="626"/>
      <c r="L32" s="626"/>
      <c r="M32" s="626"/>
      <c r="N32" s="626"/>
    </row>
    <row r="33" spans="1:14" ht="12" customHeight="1">
      <c r="A33" s="662"/>
      <c r="B33" s="671"/>
      <c r="C33" s="616"/>
      <c r="D33" s="616"/>
      <c r="E33" s="616"/>
      <c r="F33" s="616"/>
      <c r="G33" s="616"/>
      <c r="H33" s="616"/>
      <c r="I33" s="616"/>
      <c r="J33" s="616"/>
      <c r="K33" s="616"/>
      <c r="L33" s="616"/>
      <c r="M33" s="616"/>
      <c r="N33" s="616"/>
    </row>
    <row r="34" spans="1:14" ht="12" customHeight="1">
      <c r="A34" s="662"/>
      <c r="B34" s="671"/>
      <c r="C34" s="616"/>
      <c r="D34" s="616"/>
      <c r="E34" s="616"/>
      <c r="F34" s="616"/>
      <c r="G34" s="616"/>
      <c r="H34" s="616"/>
      <c r="I34" s="616"/>
      <c r="J34" s="616"/>
      <c r="K34" s="616"/>
      <c r="L34" s="616"/>
      <c r="M34" s="616"/>
      <c r="N34" s="616"/>
    </row>
    <row r="35" spans="1:14" ht="12" customHeight="1">
      <c r="A35" s="662"/>
      <c r="B35" s="671"/>
      <c r="C35" s="616"/>
      <c r="D35" s="616"/>
      <c r="E35" s="616"/>
      <c r="F35" s="616"/>
      <c r="G35" s="616"/>
      <c r="H35" s="616"/>
      <c r="I35" s="616"/>
      <c r="J35" s="616"/>
      <c r="K35" s="616"/>
      <c r="L35" s="616"/>
      <c r="M35" s="616"/>
      <c r="N35" s="616"/>
    </row>
    <row r="36" spans="1:14" ht="12" customHeight="1">
      <c r="A36" s="662"/>
      <c r="B36" s="671"/>
      <c r="C36" s="616"/>
      <c r="D36" s="616"/>
      <c r="E36" s="616"/>
      <c r="F36" s="616"/>
      <c r="G36" s="616"/>
      <c r="H36" s="616"/>
      <c r="I36" s="616"/>
      <c r="J36" s="616"/>
      <c r="K36" s="616"/>
      <c r="L36" s="616"/>
      <c r="M36" s="616"/>
      <c r="N36" s="616"/>
    </row>
    <row r="37" spans="1:14" ht="9.9499999999999993" customHeight="1">
      <c r="A37" s="617"/>
      <c r="B37" s="617"/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00"/>
      <c r="N37" s="617"/>
    </row>
    <row r="38" spans="1:14" ht="6" customHeight="1">
      <c r="N38" s="650"/>
    </row>
    <row r="39" spans="1:14" ht="14.25" customHeight="1">
      <c r="N39" s="650"/>
    </row>
    <row r="40" spans="1:14">
      <c r="N40" s="650"/>
    </row>
    <row r="41" spans="1:14" ht="13.5" customHeight="1">
      <c r="A41" s="1628" t="s">
        <v>386</v>
      </c>
      <c r="B41" s="1628"/>
      <c r="C41" s="1628"/>
      <c r="D41" s="1628"/>
      <c r="E41" s="1628"/>
      <c r="F41" s="1628"/>
      <c r="G41" s="1628"/>
      <c r="H41" s="1628"/>
      <c r="I41" s="1628"/>
      <c r="J41" s="1628"/>
      <c r="K41" s="1628"/>
      <c r="L41" s="1628"/>
      <c r="M41" s="1628"/>
      <c r="N41" s="1628"/>
    </row>
    <row r="42" spans="1:14">
      <c r="A42" s="1628"/>
      <c r="B42" s="1628"/>
      <c r="C42" s="1628"/>
      <c r="D42" s="1628"/>
      <c r="E42" s="1628"/>
      <c r="F42" s="1628"/>
      <c r="G42" s="1628"/>
      <c r="H42" s="1628"/>
      <c r="I42" s="1628"/>
      <c r="J42" s="1628"/>
      <c r="K42" s="1628"/>
      <c r="L42" s="1628"/>
      <c r="M42" s="1628"/>
      <c r="N42" s="1628"/>
    </row>
    <row r="43" spans="1:14">
      <c r="A43" s="672"/>
      <c r="B43" s="672"/>
      <c r="C43" s="67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</row>
    <row r="44" spans="1:14">
      <c r="A44" s="673"/>
      <c r="B44" s="673"/>
      <c r="C44" s="673"/>
      <c r="D44" s="673"/>
      <c r="E44" s="673"/>
      <c r="F44" s="673"/>
      <c r="G44" s="673"/>
      <c r="H44" s="673"/>
    </row>
    <row r="45" spans="1:14">
      <c r="A45" s="673"/>
      <c r="B45" s="673"/>
      <c r="C45" s="673"/>
      <c r="D45" s="673"/>
      <c r="E45" s="673"/>
      <c r="F45" s="673"/>
      <c r="G45" s="673"/>
      <c r="H45" s="673"/>
    </row>
    <row r="46" spans="1:14">
      <c r="A46" s="673"/>
      <c r="B46" s="673"/>
      <c r="C46" s="673"/>
      <c r="D46" s="673"/>
      <c r="E46" s="673"/>
      <c r="F46" s="673"/>
      <c r="G46" s="673"/>
      <c r="H46" s="673"/>
    </row>
    <row r="47" spans="1:14">
      <c r="A47" s="673"/>
      <c r="B47" s="673"/>
      <c r="C47" s="673"/>
      <c r="D47" s="673"/>
      <c r="E47" s="673"/>
      <c r="F47" s="673"/>
      <c r="G47" s="673"/>
      <c r="H47" s="673"/>
    </row>
    <row r="48" spans="1:14">
      <c r="A48" s="673"/>
      <c r="B48" s="673"/>
      <c r="C48" s="673"/>
      <c r="D48" s="673"/>
      <c r="E48" s="673"/>
      <c r="F48" s="673"/>
      <c r="G48" s="673"/>
      <c r="H48" s="673"/>
    </row>
  </sheetData>
  <mergeCells count="20">
    <mergeCell ref="C4:H4"/>
    <mergeCell ref="I4:N4"/>
    <mergeCell ref="I5:I6"/>
    <mergeCell ref="A3:N3"/>
    <mergeCell ref="A41:N42"/>
    <mergeCell ref="J5:J6"/>
    <mergeCell ref="K5:K6"/>
    <mergeCell ref="L5:M5"/>
    <mergeCell ref="N5:N6"/>
    <mergeCell ref="I18:N18"/>
    <mergeCell ref="E5:E6"/>
    <mergeCell ref="F5:G5"/>
    <mergeCell ref="H5:H6"/>
    <mergeCell ref="A31:A32"/>
    <mergeCell ref="B31:N31"/>
    <mergeCell ref="A18:G18"/>
    <mergeCell ref="A5:A6"/>
    <mergeCell ref="C5:C6"/>
    <mergeCell ref="D5:D6"/>
    <mergeCell ref="B4:B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N75"/>
  <sheetViews>
    <sheetView showGridLines="0" zoomScaleNormal="100" zoomScaleSheetLayoutView="100" workbookViewId="0">
      <selection sqref="A1:G1"/>
    </sheetView>
  </sheetViews>
  <sheetFormatPr defaultRowHeight="12.75"/>
  <cols>
    <col min="1" max="1" width="18.85546875" style="580" customWidth="1"/>
    <col min="2" max="2" width="19.5703125" style="580" customWidth="1"/>
    <col min="3" max="7" width="10.7109375" style="580" customWidth="1"/>
    <col min="8" max="8" width="16.7109375" style="599" customWidth="1"/>
    <col min="9" max="239" width="9.140625" style="580"/>
    <col min="240" max="240" width="20.7109375" style="580" customWidth="1"/>
    <col min="241" max="250" width="10.7109375" style="580" customWidth="1"/>
    <col min="251" max="252" width="2.7109375" style="580" customWidth="1"/>
    <col min="253" max="495" width="9.140625" style="580"/>
    <col min="496" max="496" width="20.7109375" style="580" customWidth="1"/>
    <col min="497" max="506" width="10.7109375" style="580" customWidth="1"/>
    <col min="507" max="508" width="2.7109375" style="580" customWidth="1"/>
    <col min="509" max="751" width="9.140625" style="580"/>
    <col min="752" max="752" width="20.7109375" style="580" customWidth="1"/>
    <col min="753" max="762" width="10.7109375" style="580" customWidth="1"/>
    <col min="763" max="764" width="2.7109375" style="580" customWidth="1"/>
    <col min="765" max="1007" width="9.140625" style="580"/>
    <col min="1008" max="1008" width="20.7109375" style="580" customWidth="1"/>
    <col min="1009" max="1018" width="10.7109375" style="580" customWidth="1"/>
    <col min="1019" max="1020" width="2.7109375" style="580" customWidth="1"/>
    <col min="1021" max="1263" width="9.140625" style="580"/>
    <col min="1264" max="1264" width="20.7109375" style="580" customWidth="1"/>
    <col min="1265" max="1274" width="10.7109375" style="580" customWidth="1"/>
    <col min="1275" max="1276" width="2.7109375" style="580" customWidth="1"/>
    <col min="1277" max="1519" width="9.140625" style="580"/>
    <col min="1520" max="1520" width="20.7109375" style="580" customWidth="1"/>
    <col min="1521" max="1530" width="10.7109375" style="580" customWidth="1"/>
    <col min="1531" max="1532" width="2.7109375" style="580" customWidth="1"/>
    <col min="1533" max="1775" width="9.140625" style="580"/>
    <col min="1776" max="1776" width="20.7109375" style="580" customWidth="1"/>
    <col min="1777" max="1786" width="10.7109375" style="580" customWidth="1"/>
    <col min="1787" max="1788" width="2.7109375" style="580" customWidth="1"/>
    <col min="1789" max="2031" width="9.140625" style="580"/>
    <col min="2032" max="2032" width="20.7109375" style="580" customWidth="1"/>
    <col min="2033" max="2042" width="10.7109375" style="580" customWidth="1"/>
    <col min="2043" max="2044" width="2.7109375" style="580" customWidth="1"/>
    <col min="2045" max="2287" width="9.140625" style="580"/>
    <col min="2288" max="2288" width="20.7109375" style="580" customWidth="1"/>
    <col min="2289" max="2298" width="10.7109375" style="580" customWidth="1"/>
    <col min="2299" max="2300" width="2.7109375" style="580" customWidth="1"/>
    <col min="2301" max="2543" width="9.140625" style="580"/>
    <col min="2544" max="2544" width="20.7109375" style="580" customWidth="1"/>
    <col min="2545" max="2554" width="10.7109375" style="580" customWidth="1"/>
    <col min="2555" max="2556" width="2.7109375" style="580" customWidth="1"/>
    <col min="2557" max="2799" width="9.140625" style="580"/>
    <col min="2800" max="2800" width="20.7109375" style="580" customWidth="1"/>
    <col min="2801" max="2810" width="10.7109375" style="580" customWidth="1"/>
    <col min="2811" max="2812" width="2.7109375" style="580" customWidth="1"/>
    <col min="2813" max="3055" width="9.140625" style="580"/>
    <col min="3056" max="3056" width="20.7109375" style="580" customWidth="1"/>
    <col min="3057" max="3066" width="10.7109375" style="580" customWidth="1"/>
    <col min="3067" max="3068" width="2.7109375" style="580" customWidth="1"/>
    <col min="3069" max="3311" width="9.140625" style="580"/>
    <col min="3312" max="3312" width="20.7109375" style="580" customWidth="1"/>
    <col min="3313" max="3322" width="10.7109375" style="580" customWidth="1"/>
    <col min="3323" max="3324" width="2.7109375" style="580" customWidth="1"/>
    <col min="3325" max="3567" width="9.140625" style="580"/>
    <col min="3568" max="3568" width="20.7109375" style="580" customWidth="1"/>
    <col min="3569" max="3578" width="10.7109375" style="580" customWidth="1"/>
    <col min="3579" max="3580" width="2.7109375" style="580" customWidth="1"/>
    <col min="3581" max="3823" width="9.140625" style="580"/>
    <col min="3824" max="3824" width="20.7109375" style="580" customWidth="1"/>
    <col min="3825" max="3834" width="10.7109375" style="580" customWidth="1"/>
    <col min="3835" max="3836" width="2.7109375" style="580" customWidth="1"/>
    <col min="3837" max="4079" width="9.140625" style="580"/>
    <col min="4080" max="4080" width="20.7109375" style="580" customWidth="1"/>
    <col min="4081" max="4090" width="10.7109375" style="580" customWidth="1"/>
    <col min="4091" max="4092" width="2.7109375" style="580" customWidth="1"/>
    <col min="4093" max="4335" width="9.140625" style="580"/>
    <col min="4336" max="4336" width="20.7109375" style="580" customWidth="1"/>
    <col min="4337" max="4346" width="10.7109375" style="580" customWidth="1"/>
    <col min="4347" max="4348" width="2.7109375" style="580" customWidth="1"/>
    <col min="4349" max="4591" width="9.140625" style="580"/>
    <col min="4592" max="4592" width="20.7109375" style="580" customWidth="1"/>
    <col min="4593" max="4602" width="10.7109375" style="580" customWidth="1"/>
    <col min="4603" max="4604" width="2.7109375" style="580" customWidth="1"/>
    <col min="4605" max="4847" width="9.140625" style="580"/>
    <col min="4848" max="4848" width="20.7109375" style="580" customWidth="1"/>
    <col min="4849" max="4858" width="10.7109375" style="580" customWidth="1"/>
    <col min="4859" max="4860" width="2.7109375" style="580" customWidth="1"/>
    <col min="4861" max="5103" width="9.140625" style="580"/>
    <col min="5104" max="5104" width="20.7109375" style="580" customWidth="1"/>
    <col min="5105" max="5114" width="10.7109375" style="580" customWidth="1"/>
    <col min="5115" max="5116" width="2.7109375" style="580" customWidth="1"/>
    <col min="5117" max="5359" width="9.140625" style="580"/>
    <col min="5360" max="5360" width="20.7109375" style="580" customWidth="1"/>
    <col min="5361" max="5370" width="10.7109375" style="580" customWidth="1"/>
    <col min="5371" max="5372" width="2.7109375" style="580" customWidth="1"/>
    <col min="5373" max="5615" width="9.140625" style="580"/>
    <col min="5616" max="5616" width="20.7109375" style="580" customWidth="1"/>
    <col min="5617" max="5626" width="10.7109375" style="580" customWidth="1"/>
    <col min="5627" max="5628" width="2.7109375" style="580" customWidth="1"/>
    <col min="5629" max="5871" width="9.140625" style="580"/>
    <col min="5872" max="5872" width="20.7109375" style="580" customWidth="1"/>
    <col min="5873" max="5882" width="10.7109375" style="580" customWidth="1"/>
    <col min="5883" max="5884" width="2.7109375" style="580" customWidth="1"/>
    <col min="5885" max="6127" width="9.140625" style="580"/>
    <col min="6128" max="6128" width="20.7109375" style="580" customWidth="1"/>
    <col min="6129" max="6138" width="10.7109375" style="580" customWidth="1"/>
    <col min="6139" max="6140" width="2.7109375" style="580" customWidth="1"/>
    <col min="6141" max="6383" width="9.140625" style="580"/>
    <col min="6384" max="6384" width="20.7109375" style="580" customWidth="1"/>
    <col min="6385" max="6394" width="10.7109375" style="580" customWidth="1"/>
    <col min="6395" max="6396" width="2.7109375" style="580" customWidth="1"/>
    <col min="6397" max="6639" width="9.140625" style="580"/>
    <col min="6640" max="6640" width="20.7109375" style="580" customWidth="1"/>
    <col min="6641" max="6650" width="10.7109375" style="580" customWidth="1"/>
    <col min="6651" max="6652" width="2.7109375" style="580" customWidth="1"/>
    <col min="6653" max="6895" width="9.140625" style="580"/>
    <col min="6896" max="6896" width="20.7109375" style="580" customWidth="1"/>
    <col min="6897" max="6906" width="10.7109375" style="580" customWidth="1"/>
    <col min="6907" max="6908" width="2.7109375" style="580" customWidth="1"/>
    <col min="6909" max="7151" width="9.140625" style="580"/>
    <col min="7152" max="7152" width="20.7109375" style="580" customWidth="1"/>
    <col min="7153" max="7162" width="10.7109375" style="580" customWidth="1"/>
    <col min="7163" max="7164" width="2.7109375" style="580" customWidth="1"/>
    <col min="7165" max="7407" width="9.140625" style="580"/>
    <col min="7408" max="7408" width="20.7109375" style="580" customWidth="1"/>
    <col min="7409" max="7418" width="10.7109375" style="580" customWidth="1"/>
    <col min="7419" max="7420" width="2.7109375" style="580" customWidth="1"/>
    <col min="7421" max="7663" width="9.140625" style="580"/>
    <col min="7664" max="7664" width="20.7109375" style="580" customWidth="1"/>
    <col min="7665" max="7674" width="10.7109375" style="580" customWidth="1"/>
    <col min="7675" max="7676" width="2.7109375" style="580" customWidth="1"/>
    <col min="7677" max="7919" width="9.140625" style="580"/>
    <col min="7920" max="7920" width="20.7109375" style="580" customWidth="1"/>
    <col min="7921" max="7930" width="10.7109375" style="580" customWidth="1"/>
    <col min="7931" max="7932" width="2.7109375" style="580" customWidth="1"/>
    <col min="7933" max="8175" width="9.140625" style="580"/>
    <col min="8176" max="8176" width="20.7109375" style="580" customWidth="1"/>
    <col min="8177" max="8186" width="10.7109375" style="580" customWidth="1"/>
    <col min="8187" max="8188" width="2.7109375" style="580" customWidth="1"/>
    <col min="8189" max="8431" width="9.140625" style="580"/>
    <col min="8432" max="8432" width="20.7109375" style="580" customWidth="1"/>
    <col min="8433" max="8442" width="10.7109375" style="580" customWidth="1"/>
    <col min="8443" max="8444" width="2.7109375" style="580" customWidth="1"/>
    <col min="8445" max="8687" width="9.140625" style="580"/>
    <col min="8688" max="8688" width="20.7109375" style="580" customWidth="1"/>
    <col min="8689" max="8698" width="10.7109375" style="580" customWidth="1"/>
    <col min="8699" max="8700" width="2.7109375" style="580" customWidth="1"/>
    <col min="8701" max="8943" width="9.140625" style="580"/>
    <col min="8944" max="8944" width="20.7109375" style="580" customWidth="1"/>
    <col min="8945" max="8954" width="10.7109375" style="580" customWidth="1"/>
    <col min="8955" max="8956" width="2.7109375" style="580" customWidth="1"/>
    <col min="8957" max="9199" width="9.140625" style="580"/>
    <col min="9200" max="9200" width="20.7109375" style="580" customWidth="1"/>
    <col min="9201" max="9210" width="10.7109375" style="580" customWidth="1"/>
    <col min="9211" max="9212" width="2.7109375" style="580" customWidth="1"/>
    <col min="9213" max="9455" width="9.140625" style="580"/>
    <col min="9456" max="9456" width="20.7109375" style="580" customWidth="1"/>
    <col min="9457" max="9466" width="10.7109375" style="580" customWidth="1"/>
    <col min="9467" max="9468" width="2.7109375" style="580" customWidth="1"/>
    <col min="9469" max="9711" width="9.140625" style="580"/>
    <col min="9712" max="9712" width="20.7109375" style="580" customWidth="1"/>
    <col min="9713" max="9722" width="10.7109375" style="580" customWidth="1"/>
    <col min="9723" max="9724" width="2.7109375" style="580" customWidth="1"/>
    <col min="9725" max="9967" width="9.140625" style="580"/>
    <col min="9968" max="9968" width="20.7109375" style="580" customWidth="1"/>
    <col min="9969" max="9978" width="10.7109375" style="580" customWidth="1"/>
    <col min="9979" max="9980" width="2.7109375" style="580" customWidth="1"/>
    <col min="9981" max="10223" width="9.140625" style="580"/>
    <col min="10224" max="10224" width="20.7109375" style="580" customWidth="1"/>
    <col min="10225" max="10234" width="10.7109375" style="580" customWidth="1"/>
    <col min="10235" max="10236" width="2.7109375" style="580" customWidth="1"/>
    <col min="10237" max="10479" width="9.140625" style="580"/>
    <col min="10480" max="10480" width="20.7109375" style="580" customWidth="1"/>
    <col min="10481" max="10490" width="10.7109375" style="580" customWidth="1"/>
    <col min="10491" max="10492" width="2.7109375" style="580" customWidth="1"/>
    <col min="10493" max="10735" width="9.140625" style="580"/>
    <col min="10736" max="10736" width="20.7109375" style="580" customWidth="1"/>
    <col min="10737" max="10746" width="10.7109375" style="580" customWidth="1"/>
    <col min="10747" max="10748" width="2.7109375" style="580" customWidth="1"/>
    <col min="10749" max="10991" width="9.140625" style="580"/>
    <col min="10992" max="10992" width="20.7109375" style="580" customWidth="1"/>
    <col min="10993" max="11002" width="10.7109375" style="580" customWidth="1"/>
    <col min="11003" max="11004" width="2.7109375" style="580" customWidth="1"/>
    <col min="11005" max="11247" width="9.140625" style="580"/>
    <col min="11248" max="11248" width="20.7109375" style="580" customWidth="1"/>
    <col min="11249" max="11258" width="10.7109375" style="580" customWidth="1"/>
    <col min="11259" max="11260" width="2.7109375" style="580" customWidth="1"/>
    <col min="11261" max="11503" width="9.140625" style="580"/>
    <col min="11504" max="11504" width="20.7109375" style="580" customWidth="1"/>
    <col min="11505" max="11514" width="10.7109375" style="580" customWidth="1"/>
    <col min="11515" max="11516" width="2.7109375" style="580" customWidth="1"/>
    <col min="11517" max="11759" width="9.140625" style="580"/>
    <col min="11760" max="11760" width="20.7109375" style="580" customWidth="1"/>
    <col min="11761" max="11770" width="10.7109375" style="580" customWidth="1"/>
    <col min="11771" max="11772" width="2.7109375" style="580" customWidth="1"/>
    <col min="11773" max="12015" width="9.140625" style="580"/>
    <col min="12016" max="12016" width="20.7109375" style="580" customWidth="1"/>
    <col min="12017" max="12026" width="10.7109375" style="580" customWidth="1"/>
    <col min="12027" max="12028" width="2.7109375" style="580" customWidth="1"/>
    <col min="12029" max="12271" width="9.140625" style="580"/>
    <col min="12272" max="12272" width="20.7109375" style="580" customWidth="1"/>
    <col min="12273" max="12282" width="10.7109375" style="580" customWidth="1"/>
    <col min="12283" max="12284" width="2.7109375" style="580" customWidth="1"/>
    <col min="12285" max="12527" width="9.140625" style="580"/>
    <col min="12528" max="12528" width="20.7109375" style="580" customWidth="1"/>
    <col min="12529" max="12538" width="10.7109375" style="580" customWidth="1"/>
    <col min="12539" max="12540" width="2.7109375" style="580" customWidth="1"/>
    <col min="12541" max="12783" width="9.140625" style="580"/>
    <col min="12784" max="12784" width="20.7109375" style="580" customWidth="1"/>
    <col min="12785" max="12794" width="10.7109375" style="580" customWidth="1"/>
    <col min="12795" max="12796" width="2.7109375" style="580" customWidth="1"/>
    <col min="12797" max="13039" width="9.140625" style="580"/>
    <col min="13040" max="13040" width="20.7109375" style="580" customWidth="1"/>
    <col min="13041" max="13050" width="10.7109375" style="580" customWidth="1"/>
    <col min="13051" max="13052" width="2.7109375" style="580" customWidth="1"/>
    <col min="13053" max="13295" width="9.140625" style="580"/>
    <col min="13296" max="13296" width="20.7109375" style="580" customWidth="1"/>
    <col min="13297" max="13306" width="10.7109375" style="580" customWidth="1"/>
    <col min="13307" max="13308" width="2.7109375" style="580" customWidth="1"/>
    <col min="13309" max="13551" width="9.140625" style="580"/>
    <col min="13552" max="13552" width="20.7109375" style="580" customWidth="1"/>
    <col min="13553" max="13562" width="10.7109375" style="580" customWidth="1"/>
    <col min="13563" max="13564" width="2.7109375" style="580" customWidth="1"/>
    <col min="13565" max="13807" width="9.140625" style="580"/>
    <col min="13808" max="13808" width="20.7109375" style="580" customWidth="1"/>
    <col min="13809" max="13818" width="10.7109375" style="580" customWidth="1"/>
    <col min="13819" max="13820" width="2.7109375" style="580" customWidth="1"/>
    <col min="13821" max="14063" width="9.140625" style="580"/>
    <col min="14064" max="14064" width="20.7109375" style="580" customWidth="1"/>
    <col min="14065" max="14074" width="10.7109375" style="580" customWidth="1"/>
    <col min="14075" max="14076" width="2.7109375" style="580" customWidth="1"/>
    <col min="14077" max="14319" width="9.140625" style="580"/>
    <col min="14320" max="14320" width="20.7109375" style="580" customWidth="1"/>
    <col min="14321" max="14330" width="10.7109375" style="580" customWidth="1"/>
    <col min="14331" max="14332" width="2.7109375" style="580" customWidth="1"/>
    <col min="14333" max="14575" width="9.140625" style="580"/>
    <col min="14576" max="14576" width="20.7109375" style="580" customWidth="1"/>
    <col min="14577" max="14586" width="10.7109375" style="580" customWidth="1"/>
    <col min="14587" max="14588" width="2.7109375" style="580" customWidth="1"/>
    <col min="14589" max="14831" width="9.140625" style="580"/>
    <col min="14832" max="14832" width="20.7109375" style="580" customWidth="1"/>
    <col min="14833" max="14842" width="10.7109375" style="580" customWidth="1"/>
    <col min="14843" max="14844" width="2.7109375" style="580" customWidth="1"/>
    <col min="14845" max="15087" width="9.140625" style="580"/>
    <col min="15088" max="15088" width="20.7109375" style="580" customWidth="1"/>
    <col min="15089" max="15098" width="10.7109375" style="580" customWidth="1"/>
    <col min="15099" max="15100" width="2.7109375" style="580" customWidth="1"/>
    <col min="15101" max="15343" width="9.140625" style="580"/>
    <col min="15344" max="15344" width="20.7109375" style="580" customWidth="1"/>
    <col min="15345" max="15354" width="10.7109375" style="580" customWidth="1"/>
    <col min="15355" max="15356" width="2.7109375" style="580" customWidth="1"/>
    <col min="15357" max="15599" width="9.140625" style="580"/>
    <col min="15600" max="15600" width="20.7109375" style="580" customWidth="1"/>
    <col min="15601" max="15610" width="10.7109375" style="580" customWidth="1"/>
    <col min="15611" max="15612" width="2.7109375" style="580" customWidth="1"/>
    <col min="15613" max="15855" width="9.140625" style="580"/>
    <col min="15856" max="15856" width="20.7109375" style="580" customWidth="1"/>
    <col min="15857" max="15866" width="10.7109375" style="580" customWidth="1"/>
    <col min="15867" max="15868" width="2.7109375" style="580" customWidth="1"/>
    <col min="15869" max="16111" width="9.140625" style="580"/>
    <col min="16112" max="16112" width="20.7109375" style="580" customWidth="1"/>
    <col min="16113" max="16122" width="10.7109375" style="580" customWidth="1"/>
    <col min="16123" max="16124" width="2.7109375" style="580" customWidth="1"/>
    <col min="16125" max="16383" width="9.140625" style="580"/>
    <col min="16384" max="16384" width="9.140625" style="580" customWidth="1"/>
  </cols>
  <sheetData>
    <row r="1" spans="1:14" ht="18" customHeight="1">
      <c r="A1" s="1643" t="s">
        <v>485</v>
      </c>
      <c r="B1" s="1643"/>
      <c r="C1" s="1643"/>
      <c r="D1" s="1643"/>
      <c r="E1" s="1643"/>
      <c r="F1" s="1643"/>
      <c r="G1" s="1643"/>
    </row>
    <row r="2" spans="1:14" ht="5.0999999999999996" customHeight="1">
      <c r="A2" s="694"/>
      <c r="B2" s="694"/>
      <c r="C2" s="694"/>
      <c r="D2" s="694"/>
      <c r="E2" s="694"/>
      <c r="F2" s="694"/>
      <c r="G2" s="633"/>
    </row>
    <row r="3" spans="1:14" ht="18" customHeight="1">
      <c r="A3" s="1648" t="s">
        <v>497</v>
      </c>
      <c r="B3" s="1648"/>
      <c r="C3" s="1648"/>
      <c r="D3" s="1648"/>
      <c r="E3" s="1648"/>
      <c r="F3" s="1648"/>
      <c r="G3" s="695"/>
    </row>
    <row r="4" spans="1:14" ht="5.0999999999999996" customHeight="1">
      <c r="A4" s="696"/>
      <c r="B4" s="638"/>
      <c r="C4" s="636"/>
      <c r="D4" s="636"/>
      <c r="E4" s="636"/>
      <c r="F4" s="636"/>
      <c r="G4" s="636"/>
    </row>
    <row r="5" spans="1:14" ht="21.75" customHeight="1">
      <c r="A5" s="1614">
        <v>2019</v>
      </c>
      <c r="B5" s="1615"/>
      <c r="C5" s="1615"/>
      <c r="D5" s="1615"/>
      <c r="E5" s="1615"/>
      <c r="F5" s="1615"/>
      <c r="G5" s="1616"/>
    </row>
    <row r="6" spans="1:14" ht="21" customHeight="1">
      <c r="A6" s="83"/>
      <c r="B6" s="83"/>
      <c r="C6" s="1645" t="s">
        <v>429</v>
      </c>
      <c r="D6" s="1646"/>
      <c r="E6" s="84" t="s">
        <v>48</v>
      </c>
      <c r="F6" s="1645" t="s">
        <v>3</v>
      </c>
      <c r="G6" s="1646"/>
      <c r="H6" s="631"/>
    </row>
    <row r="7" spans="1:14" ht="12.6" customHeight="1">
      <c r="A7" s="85"/>
      <c r="B7" s="86" t="s">
        <v>431</v>
      </c>
      <c r="C7" s="87">
        <v>2019</v>
      </c>
      <c r="D7" s="88">
        <v>2018</v>
      </c>
      <c r="E7" s="87" t="s">
        <v>50</v>
      </c>
      <c r="F7" s="87">
        <v>2019</v>
      </c>
      <c r="G7" s="88">
        <v>2018</v>
      </c>
      <c r="H7" s="631"/>
    </row>
    <row r="8" spans="1:14" ht="12.6" customHeight="1">
      <c r="A8" s="1647" t="s">
        <v>286</v>
      </c>
      <c r="B8" s="685" t="s">
        <v>322</v>
      </c>
      <c r="C8" s="686">
        <v>130758.10400000002</v>
      </c>
      <c r="D8" s="687">
        <v>137113.52799999999</v>
      </c>
      <c r="E8" s="688">
        <f>(C8-D8)/D8</f>
        <v>-4.6351545997707612E-2</v>
      </c>
      <c r="F8" s="686">
        <v>1410224.0117024998</v>
      </c>
      <c r="G8" s="687">
        <v>1476503.8155359002</v>
      </c>
      <c r="H8" s="631"/>
      <c r="I8" s="579"/>
      <c r="J8" s="579"/>
      <c r="K8" s="579"/>
      <c r="L8" s="579"/>
      <c r="M8" s="579"/>
    </row>
    <row r="9" spans="1:14" ht="12.6" customHeight="1">
      <c r="A9" s="1647"/>
      <c r="B9" s="689" t="s">
        <v>333</v>
      </c>
      <c r="C9" s="690">
        <v>667160.28799999994</v>
      </c>
      <c r="D9" s="691">
        <v>827275.28999999992</v>
      </c>
      <c r="E9" s="692">
        <f t="shared" ref="E9:E39" si="0">(C9-D9)/D9</f>
        <v>-0.19354500724903798</v>
      </c>
      <c r="F9" s="690">
        <v>3531486.7619999996</v>
      </c>
      <c r="G9" s="691">
        <v>4437227.5200000005</v>
      </c>
      <c r="H9" s="631"/>
      <c r="I9" s="579"/>
      <c r="J9" s="579"/>
      <c r="K9" s="579"/>
      <c r="L9" s="579"/>
      <c r="M9" s="579"/>
    </row>
    <row r="10" spans="1:14" ht="12.6" customHeight="1">
      <c r="A10" s="1647"/>
      <c r="B10" s="689" t="s">
        <v>334</v>
      </c>
      <c r="C10" s="690">
        <v>78231.986000000004</v>
      </c>
      <c r="D10" s="691">
        <v>80624.535000000018</v>
      </c>
      <c r="E10" s="692">
        <f t="shared" si="0"/>
        <v>-2.9675197506565627E-2</v>
      </c>
      <c r="F10" s="690">
        <v>819349.66670666658</v>
      </c>
      <c r="G10" s="691">
        <v>844407.62989999994</v>
      </c>
      <c r="H10" s="631"/>
      <c r="I10" s="579"/>
      <c r="J10" s="579"/>
      <c r="K10" s="579"/>
      <c r="L10" s="579"/>
      <c r="M10" s="579"/>
    </row>
    <row r="11" spans="1:14" ht="12.6" customHeight="1">
      <c r="A11" s="1647"/>
      <c r="B11" s="689" t="s">
        <v>335</v>
      </c>
      <c r="C11" s="690">
        <v>1343534.6769999999</v>
      </c>
      <c r="D11" s="691">
        <v>1419946.888</v>
      </c>
      <c r="E11" s="692">
        <f t="shared" si="0"/>
        <v>-5.3813428971013828E-2</v>
      </c>
      <c r="F11" s="690">
        <v>4065418.8888888885</v>
      </c>
      <c r="G11" s="691">
        <v>4279267.2727777781</v>
      </c>
      <c r="H11" s="631"/>
      <c r="I11" s="579"/>
      <c r="J11" s="579"/>
      <c r="K11" s="579"/>
      <c r="L11" s="579"/>
      <c r="M11" s="579"/>
    </row>
    <row r="12" spans="1:14" ht="12.6" customHeight="1">
      <c r="A12" s="1647"/>
      <c r="B12" s="689" t="s">
        <v>336</v>
      </c>
      <c r="C12" s="690">
        <v>4806.67</v>
      </c>
      <c r="D12" s="691">
        <v>5678.125</v>
      </c>
      <c r="E12" s="692">
        <f t="shared" si="0"/>
        <v>-0.15347583929554209</v>
      </c>
      <c r="F12" s="690">
        <v>21754.485999999997</v>
      </c>
      <c r="G12" s="691">
        <v>24877.239999999998</v>
      </c>
      <c r="H12" s="631"/>
      <c r="I12" s="579"/>
      <c r="J12" s="579"/>
      <c r="K12" s="579"/>
      <c r="L12" s="579"/>
      <c r="M12" s="579"/>
    </row>
    <row r="13" spans="1:14" ht="12.6" customHeight="1">
      <c r="A13" s="1647"/>
      <c r="B13" s="689" t="s">
        <v>337</v>
      </c>
      <c r="C13" s="690">
        <v>0</v>
      </c>
      <c r="D13" s="691">
        <v>0</v>
      </c>
      <c r="E13" s="693" t="e">
        <f t="shared" si="0"/>
        <v>#DIV/0!</v>
      </c>
      <c r="F13" s="690">
        <v>0</v>
      </c>
      <c r="G13" s="691">
        <v>0</v>
      </c>
      <c r="H13" s="631"/>
      <c r="I13" s="579"/>
      <c r="J13" s="579"/>
      <c r="K13" s="579"/>
      <c r="L13" s="579"/>
      <c r="M13" s="579"/>
    </row>
    <row r="14" spans="1:14" ht="12.6" customHeight="1">
      <c r="A14" s="1647"/>
      <c r="B14" s="689" t="s">
        <v>338</v>
      </c>
      <c r="C14" s="690">
        <v>0</v>
      </c>
      <c r="D14" s="691">
        <v>0</v>
      </c>
      <c r="E14" s="693" t="e">
        <f t="shared" si="0"/>
        <v>#DIV/0!</v>
      </c>
      <c r="F14" s="690">
        <v>0</v>
      </c>
      <c r="G14" s="691">
        <v>0</v>
      </c>
      <c r="H14" s="631"/>
      <c r="I14" s="579"/>
      <c r="J14" s="579"/>
      <c r="K14" s="579"/>
      <c r="L14" s="579"/>
      <c r="M14" s="579"/>
    </row>
    <row r="15" spans="1:14" ht="12.6" customHeight="1">
      <c r="A15" s="1647"/>
      <c r="B15" s="89" t="s">
        <v>331</v>
      </c>
      <c r="C15" s="90">
        <f>SUM(C8:C14)</f>
        <v>2224491.7249999996</v>
      </c>
      <c r="D15" s="91">
        <f>SUM(D8:D14)</f>
        <v>2470638.3659999999</v>
      </c>
      <c r="E15" s="92">
        <f t="shared" si="0"/>
        <v>-9.9628761694701334E-2</v>
      </c>
      <c r="F15" s="90">
        <f t="shared" ref="F15:G15" si="1">SUM(F8:F14)</f>
        <v>9848233.8152980544</v>
      </c>
      <c r="G15" s="91">
        <f t="shared" si="1"/>
        <v>11062283.478213679</v>
      </c>
      <c r="H15" s="631"/>
    </row>
    <row r="16" spans="1:14" ht="12.6" customHeight="1">
      <c r="A16" s="1647" t="s">
        <v>339</v>
      </c>
      <c r="B16" s="685" t="s">
        <v>322</v>
      </c>
      <c r="C16" s="686">
        <v>120288.90300000001</v>
      </c>
      <c r="D16" s="687">
        <v>127776.45699999998</v>
      </c>
      <c r="E16" s="688">
        <f t="shared" si="0"/>
        <v>-5.8598854403984421E-2</v>
      </c>
      <c r="F16" s="686">
        <v>1296396.0395425002</v>
      </c>
      <c r="G16" s="687">
        <v>1374544.9957119999</v>
      </c>
      <c r="H16" s="631"/>
      <c r="I16" s="579"/>
      <c r="J16" s="579"/>
      <c r="K16" s="579"/>
      <c r="L16" s="579"/>
      <c r="M16" s="579"/>
      <c r="N16" s="579"/>
    </row>
    <row r="17" spans="1:14" ht="12.6" customHeight="1">
      <c r="A17" s="1647"/>
      <c r="B17" s="689" t="s">
        <v>333</v>
      </c>
      <c r="C17" s="690">
        <v>667160.28799999994</v>
      </c>
      <c r="D17" s="691">
        <v>743724.24000000011</v>
      </c>
      <c r="E17" s="692">
        <f t="shared" si="0"/>
        <v>-0.10294669432853251</v>
      </c>
      <c r="F17" s="690">
        <v>3531486.7619999996</v>
      </c>
      <c r="G17" s="691">
        <v>3989145.1259999997</v>
      </c>
      <c r="H17" s="631"/>
      <c r="I17" s="579"/>
      <c r="J17" s="579"/>
      <c r="K17" s="579"/>
      <c r="L17" s="579"/>
      <c r="M17" s="579"/>
      <c r="N17" s="579"/>
    </row>
    <row r="18" spans="1:14" ht="12.6" customHeight="1">
      <c r="A18" s="1647"/>
      <c r="B18" s="689" t="s">
        <v>334</v>
      </c>
      <c r="C18" s="690">
        <v>78231.986000000004</v>
      </c>
      <c r="D18" s="691">
        <v>80624.535000000018</v>
      </c>
      <c r="E18" s="692">
        <f t="shared" si="0"/>
        <v>-2.9675197506565627E-2</v>
      </c>
      <c r="F18" s="690">
        <v>819349.66670666658</v>
      </c>
      <c r="G18" s="691">
        <v>844407.62989999994</v>
      </c>
      <c r="H18" s="631"/>
      <c r="I18" s="579"/>
      <c r="J18" s="579"/>
      <c r="K18" s="579"/>
      <c r="L18" s="579"/>
      <c r="M18" s="579"/>
      <c r="N18" s="579"/>
    </row>
    <row r="19" spans="1:14" ht="12.6" customHeight="1">
      <c r="A19" s="1647"/>
      <c r="B19" s="689" t="s">
        <v>335</v>
      </c>
      <c r="C19" s="690">
        <v>0</v>
      </c>
      <c r="D19" s="691">
        <v>0</v>
      </c>
      <c r="E19" s="693" t="e">
        <f t="shared" si="0"/>
        <v>#DIV/0!</v>
      </c>
      <c r="F19" s="690">
        <v>0</v>
      </c>
      <c r="G19" s="691">
        <v>0</v>
      </c>
      <c r="H19" s="631"/>
      <c r="I19" s="579"/>
      <c r="J19" s="579"/>
      <c r="K19" s="579"/>
      <c r="L19" s="579"/>
      <c r="M19" s="579"/>
      <c r="N19" s="579"/>
    </row>
    <row r="20" spans="1:14" ht="12.6" customHeight="1">
      <c r="A20" s="1647"/>
      <c r="B20" s="689" t="s">
        <v>336</v>
      </c>
      <c r="C20" s="690">
        <v>2623.085</v>
      </c>
      <c r="D20" s="691">
        <v>2790.2150000000001</v>
      </c>
      <c r="E20" s="692">
        <f t="shared" si="0"/>
        <v>-5.989860996374835E-2</v>
      </c>
      <c r="F20" s="690">
        <v>12163.186000000002</v>
      </c>
      <c r="G20" s="691">
        <v>12896.240000000002</v>
      </c>
      <c r="H20" s="631"/>
      <c r="I20" s="579"/>
      <c r="J20" s="579"/>
      <c r="K20" s="579"/>
      <c r="L20" s="579"/>
      <c r="M20" s="579"/>
      <c r="N20" s="579"/>
    </row>
    <row r="21" spans="1:14" ht="12.6" customHeight="1">
      <c r="A21" s="1647"/>
      <c r="B21" s="689" t="s">
        <v>337</v>
      </c>
      <c r="C21" s="690">
        <v>0</v>
      </c>
      <c r="D21" s="691">
        <v>0</v>
      </c>
      <c r="E21" s="693" t="e">
        <f t="shared" si="0"/>
        <v>#DIV/0!</v>
      </c>
      <c r="F21" s="690">
        <v>0</v>
      </c>
      <c r="G21" s="691">
        <v>0</v>
      </c>
      <c r="H21" s="631"/>
      <c r="I21" s="579"/>
      <c r="J21" s="579"/>
      <c r="K21" s="579"/>
      <c r="L21" s="579"/>
      <c r="M21" s="579"/>
      <c r="N21" s="579"/>
    </row>
    <row r="22" spans="1:14" ht="12.6" customHeight="1">
      <c r="A22" s="1647"/>
      <c r="B22" s="689" t="s">
        <v>338</v>
      </c>
      <c r="C22" s="690">
        <v>0</v>
      </c>
      <c r="D22" s="691">
        <v>0</v>
      </c>
      <c r="E22" s="693" t="e">
        <f t="shared" si="0"/>
        <v>#DIV/0!</v>
      </c>
      <c r="F22" s="690">
        <v>0</v>
      </c>
      <c r="G22" s="691">
        <v>0</v>
      </c>
      <c r="H22" s="631"/>
      <c r="I22" s="579"/>
      <c r="J22" s="579"/>
      <c r="K22" s="579"/>
      <c r="L22" s="579"/>
      <c r="M22" s="579"/>
      <c r="N22" s="579"/>
    </row>
    <row r="23" spans="1:14" ht="12.6" customHeight="1">
      <c r="A23" s="1647"/>
      <c r="B23" s="89" t="s">
        <v>331</v>
      </c>
      <c r="C23" s="90">
        <f t="shared" ref="C23:D23" si="2">SUM(C16:C22)</f>
        <v>868304.26199999999</v>
      </c>
      <c r="D23" s="91">
        <f t="shared" si="2"/>
        <v>954915.44700000004</v>
      </c>
      <c r="E23" s="92">
        <f t="shared" si="0"/>
        <v>-9.0700370668524807E-2</v>
      </c>
      <c r="F23" s="90">
        <f t="shared" ref="F23:G23" si="3">SUM(F16:F22)</f>
        <v>5659395.6542491661</v>
      </c>
      <c r="G23" s="91">
        <f t="shared" si="3"/>
        <v>6220993.9916119995</v>
      </c>
      <c r="H23" s="631"/>
      <c r="I23" s="579"/>
      <c r="J23" s="579"/>
      <c r="K23" s="579"/>
      <c r="L23" s="579"/>
      <c r="M23" s="579"/>
      <c r="N23" s="579"/>
    </row>
    <row r="24" spans="1:14" ht="12.6" customHeight="1">
      <c r="A24" s="1647" t="s">
        <v>340</v>
      </c>
      <c r="B24" s="685" t="s">
        <v>322</v>
      </c>
      <c r="C24" s="686">
        <v>523.26700000000005</v>
      </c>
      <c r="D24" s="687">
        <v>27.2</v>
      </c>
      <c r="E24" s="688">
        <f t="shared" si="0"/>
        <v>18.23775735294118</v>
      </c>
      <c r="F24" s="686">
        <v>5603.99</v>
      </c>
      <c r="G24" s="687">
        <v>306.5</v>
      </c>
      <c r="H24" s="631"/>
      <c r="I24" s="579"/>
    </row>
    <row r="25" spans="1:14" ht="12.6" customHeight="1">
      <c r="A25" s="1647"/>
      <c r="B25" s="689" t="s">
        <v>333</v>
      </c>
      <c r="C25" s="690">
        <v>0</v>
      </c>
      <c r="D25" s="691">
        <v>0</v>
      </c>
      <c r="E25" s="693" t="e">
        <f t="shared" si="0"/>
        <v>#DIV/0!</v>
      </c>
      <c r="F25" s="690">
        <v>0</v>
      </c>
      <c r="G25" s="691">
        <v>0</v>
      </c>
      <c r="H25" s="631"/>
    </row>
    <row r="26" spans="1:14" ht="12.6" customHeight="1">
      <c r="A26" s="1647"/>
      <c r="B26" s="689" t="s">
        <v>334</v>
      </c>
      <c r="C26" s="690">
        <v>0</v>
      </c>
      <c r="D26" s="691">
        <v>0</v>
      </c>
      <c r="E26" s="693" t="e">
        <f t="shared" si="0"/>
        <v>#DIV/0!</v>
      </c>
      <c r="F26" s="690">
        <v>0</v>
      </c>
      <c r="G26" s="691">
        <v>0</v>
      </c>
      <c r="H26" s="631"/>
    </row>
    <row r="27" spans="1:14" ht="12.6" customHeight="1">
      <c r="A27" s="1647"/>
      <c r="B27" s="689" t="s">
        <v>335</v>
      </c>
      <c r="C27" s="690">
        <v>1343534.6769999999</v>
      </c>
      <c r="D27" s="691">
        <v>1419946.888</v>
      </c>
      <c r="E27" s="692">
        <f t="shared" si="0"/>
        <v>-5.3813428971013828E-2</v>
      </c>
      <c r="F27" s="690">
        <v>4065418.8888888885</v>
      </c>
      <c r="G27" s="691">
        <v>4279267.2727777781</v>
      </c>
      <c r="H27" s="631"/>
    </row>
    <row r="28" spans="1:14" ht="12.6" customHeight="1">
      <c r="A28" s="1647"/>
      <c r="B28" s="689" t="s">
        <v>336</v>
      </c>
      <c r="C28" s="690">
        <v>2183.6</v>
      </c>
      <c r="D28" s="691">
        <v>2887.9</v>
      </c>
      <c r="E28" s="692">
        <f t="shared" si="0"/>
        <v>-0.24387963572145854</v>
      </c>
      <c r="F28" s="690">
        <v>9591.2999999999993</v>
      </c>
      <c r="G28" s="691">
        <v>11981.000000000002</v>
      </c>
      <c r="H28" s="631"/>
    </row>
    <row r="29" spans="1:14" ht="12.6" customHeight="1">
      <c r="A29" s="1647"/>
      <c r="B29" s="689" t="s">
        <v>337</v>
      </c>
      <c r="C29" s="690">
        <v>0</v>
      </c>
      <c r="D29" s="691">
        <v>0</v>
      </c>
      <c r="E29" s="693" t="e">
        <f t="shared" si="0"/>
        <v>#DIV/0!</v>
      </c>
      <c r="F29" s="690">
        <v>0</v>
      </c>
      <c r="G29" s="691">
        <v>0</v>
      </c>
      <c r="H29" s="631"/>
    </row>
    <row r="30" spans="1:14" ht="12.6" customHeight="1">
      <c r="A30" s="1647"/>
      <c r="B30" s="689" t="s">
        <v>338</v>
      </c>
      <c r="C30" s="690">
        <v>0</v>
      </c>
      <c r="D30" s="691">
        <v>0</v>
      </c>
      <c r="E30" s="693" t="e">
        <f t="shared" si="0"/>
        <v>#DIV/0!</v>
      </c>
      <c r="F30" s="690">
        <v>0</v>
      </c>
      <c r="G30" s="691">
        <v>0</v>
      </c>
      <c r="H30" s="631"/>
    </row>
    <row r="31" spans="1:14" ht="12.6" customHeight="1">
      <c r="A31" s="1647"/>
      <c r="B31" s="89" t="s">
        <v>331</v>
      </c>
      <c r="C31" s="90">
        <f t="shared" ref="C31:D31" si="4">SUM(C24:C30)</f>
        <v>1346241.544</v>
      </c>
      <c r="D31" s="91">
        <f t="shared" si="4"/>
        <v>1422861.9879999999</v>
      </c>
      <c r="E31" s="92">
        <f t="shared" si="0"/>
        <v>-5.3849526269022729E-2</v>
      </c>
      <c r="F31" s="90">
        <f t="shared" ref="F31:G31" si="5">SUM(F24:F30)</f>
        <v>4080614.1788888886</v>
      </c>
      <c r="G31" s="91">
        <f t="shared" si="5"/>
        <v>4291554.7727777781</v>
      </c>
      <c r="H31" s="631"/>
    </row>
    <row r="32" spans="1:14" ht="12.6" customHeight="1">
      <c r="A32" s="1647" t="s">
        <v>341</v>
      </c>
      <c r="B32" s="685" t="s">
        <v>322</v>
      </c>
      <c r="C32" s="686">
        <v>9945.9340000000084</v>
      </c>
      <c r="D32" s="687">
        <v>9309.8710000000065</v>
      </c>
      <c r="E32" s="688">
        <f t="shared" si="0"/>
        <v>6.8321354828654604E-2</v>
      </c>
      <c r="F32" s="686">
        <v>108223.98215999968</v>
      </c>
      <c r="G32" s="687">
        <v>101652.31982389992</v>
      </c>
      <c r="H32" s="631"/>
    </row>
    <row r="33" spans="1:11" ht="12.6" customHeight="1">
      <c r="A33" s="1647"/>
      <c r="B33" s="689" t="s">
        <v>333</v>
      </c>
      <c r="C33" s="690">
        <v>0</v>
      </c>
      <c r="D33" s="691">
        <v>83551.050000000017</v>
      </c>
      <c r="E33" s="692">
        <f t="shared" si="0"/>
        <v>-1</v>
      </c>
      <c r="F33" s="690">
        <v>0</v>
      </c>
      <c r="G33" s="691">
        <v>448082.39399999985</v>
      </c>
      <c r="H33" s="631"/>
    </row>
    <row r="34" spans="1:11" ht="12.6" customHeight="1">
      <c r="A34" s="1647"/>
      <c r="B34" s="689" t="s">
        <v>334</v>
      </c>
      <c r="C34" s="690">
        <v>0</v>
      </c>
      <c r="D34" s="691">
        <v>0</v>
      </c>
      <c r="E34" s="693" t="e">
        <f t="shared" si="0"/>
        <v>#DIV/0!</v>
      </c>
      <c r="F34" s="690">
        <v>0</v>
      </c>
      <c r="G34" s="691">
        <v>0</v>
      </c>
      <c r="H34" s="631"/>
    </row>
    <row r="35" spans="1:11" ht="12.6" customHeight="1">
      <c r="A35" s="1647"/>
      <c r="B35" s="689" t="s">
        <v>335</v>
      </c>
      <c r="C35" s="690">
        <v>0</v>
      </c>
      <c r="D35" s="691">
        <v>0</v>
      </c>
      <c r="E35" s="693" t="e">
        <f t="shared" si="0"/>
        <v>#DIV/0!</v>
      </c>
      <c r="F35" s="690">
        <v>0</v>
      </c>
      <c r="G35" s="691">
        <v>0</v>
      </c>
      <c r="H35" s="631"/>
    </row>
    <row r="36" spans="1:11" ht="12.6" customHeight="1">
      <c r="A36" s="1647"/>
      <c r="B36" s="689" t="s">
        <v>336</v>
      </c>
      <c r="C36" s="690">
        <v>-1.4999999999872671E-2</v>
      </c>
      <c r="D36" s="691">
        <v>1.0000000000005116E-2</v>
      </c>
      <c r="E36" s="693">
        <f t="shared" si="0"/>
        <v>-2.4999999999864997</v>
      </c>
      <c r="F36" s="690">
        <v>0</v>
      </c>
      <c r="G36" s="691">
        <v>0</v>
      </c>
      <c r="H36" s="631"/>
    </row>
    <row r="37" spans="1:11" ht="12.6" customHeight="1">
      <c r="A37" s="1647"/>
      <c r="B37" s="689" t="s">
        <v>337</v>
      </c>
      <c r="C37" s="690">
        <v>0</v>
      </c>
      <c r="D37" s="691">
        <v>0</v>
      </c>
      <c r="E37" s="693" t="e">
        <f t="shared" si="0"/>
        <v>#DIV/0!</v>
      </c>
      <c r="F37" s="690">
        <v>0</v>
      </c>
      <c r="G37" s="691">
        <v>0</v>
      </c>
      <c r="H37" s="577"/>
      <c r="I37" s="579"/>
    </row>
    <row r="38" spans="1:11" ht="12.6" customHeight="1">
      <c r="A38" s="1647"/>
      <c r="B38" s="689" t="s">
        <v>338</v>
      </c>
      <c r="C38" s="690">
        <v>0</v>
      </c>
      <c r="D38" s="691">
        <v>0</v>
      </c>
      <c r="E38" s="693" t="e">
        <f t="shared" si="0"/>
        <v>#DIV/0!</v>
      </c>
      <c r="F38" s="690">
        <v>0</v>
      </c>
      <c r="G38" s="691">
        <v>0</v>
      </c>
      <c r="H38" s="577"/>
      <c r="I38" s="579"/>
    </row>
    <row r="39" spans="1:11" ht="12.6" customHeight="1">
      <c r="A39" s="1647"/>
      <c r="B39" s="89" t="s">
        <v>331</v>
      </c>
      <c r="C39" s="90">
        <f>SUM(C32:C38)</f>
        <v>9945.919000000009</v>
      </c>
      <c r="D39" s="91">
        <f>SUM(D32:D38)</f>
        <v>92860.931000000026</v>
      </c>
      <c r="E39" s="92">
        <f t="shared" si="0"/>
        <v>-0.89289447248811227</v>
      </c>
      <c r="F39" s="90">
        <f t="shared" ref="F39:G39" si="6">SUM(F32:F38)</f>
        <v>108223.98215999968</v>
      </c>
      <c r="G39" s="91">
        <f t="shared" si="6"/>
        <v>549734.71382389974</v>
      </c>
      <c r="H39" s="577"/>
      <c r="I39" s="579"/>
      <c r="J39" s="678"/>
      <c r="K39" s="678"/>
    </row>
    <row r="40" spans="1:11" ht="12.6" customHeight="1">
      <c r="A40" s="676"/>
      <c r="B40" s="676"/>
      <c r="C40" s="676"/>
      <c r="D40" s="676"/>
      <c r="E40" s="677"/>
      <c r="F40" s="676"/>
      <c r="G40" s="676"/>
      <c r="H40" s="577"/>
      <c r="I40" s="579"/>
      <c r="J40" s="678"/>
      <c r="K40" s="678"/>
    </row>
    <row r="41" spans="1:11" ht="14.25" customHeight="1">
      <c r="A41" s="679"/>
      <c r="B41" s="679"/>
      <c r="C41" s="679"/>
      <c r="D41" s="679"/>
      <c r="E41" s="679"/>
      <c r="F41" s="679"/>
      <c r="G41" s="679"/>
      <c r="H41" s="577"/>
      <c r="I41" s="577"/>
      <c r="J41" s="678"/>
      <c r="K41" s="678"/>
    </row>
    <row r="42" spans="1:11" ht="13.5" customHeight="1">
      <c r="A42" s="1644" t="s">
        <v>418</v>
      </c>
      <c r="B42" s="1644"/>
      <c r="C42" s="1644"/>
      <c r="D42" s="1644"/>
      <c r="E42" s="1644"/>
      <c r="F42" s="1644"/>
      <c r="G42" s="1644"/>
    </row>
    <row r="43" spans="1:11" ht="9.9499999999999993" customHeight="1">
      <c r="A43" s="601"/>
      <c r="B43" s="601"/>
      <c r="C43" s="601"/>
      <c r="D43" s="601"/>
      <c r="E43" s="601"/>
      <c r="F43" s="601"/>
      <c r="G43" s="572"/>
    </row>
    <row r="44" spans="1:11" ht="9.9499999999999993" customHeight="1">
      <c r="A44" s="601"/>
      <c r="B44" s="601"/>
      <c r="E44" s="680"/>
      <c r="F44" s="681"/>
      <c r="G44" s="607"/>
    </row>
    <row r="45" spans="1:11" ht="9.9499999999999993" customHeight="1">
      <c r="A45" s="601"/>
      <c r="B45" s="601"/>
      <c r="D45" s="580">
        <f>C7</f>
        <v>2019</v>
      </c>
      <c r="E45" s="580">
        <f>D7</f>
        <v>2018</v>
      </c>
      <c r="F45" s="680"/>
      <c r="G45" s="611"/>
    </row>
    <row r="46" spans="1:11" ht="9.9499999999999993" customHeight="1">
      <c r="A46" s="601"/>
      <c r="B46" s="601"/>
      <c r="C46" s="682" t="str">
        <f>B8</f>
        <v>zemní plyn</v>
      </c>
      <c r="D46" s="580">
        <f t="shared" ref="D46:E46" si="7">C8</f>
        <v>130758.10400000002</v>
      </c>
      <c r="E46" s="580">
        <f t="shared" si="7"/>
        <v>137113.52799999999</v>
      </c>
      <c r="F46" s="681"/>
      <c r="G46" s="607"/>
    </row>
    <row r="47" spans="1:11" ht="9.9499999999999993" customHeight="1">
      <c r="A47" s="601"/>
      <c r="B47" s="601"/>
      <c r="C47" s="682" t="str">
        <f t="shared" ref="C47:E52" si="8">B9</f>
        <v>koksárenský plyn</v>
      </c>
      <c r="D47" s="580">
        <f t="shared" si="8"/>
        <v>667160.28799999994</v>
      </c>
      <c r="E47" s="580">
        <f t="shared" si="8"/>
        <v>827275.28999999992</v>
      </c>
      <c r="F47" s="681"/>
      <c r="G47" s="607"/>
    </row>
    <row r="48" spans="1:11" ht="9.9499999999999993" customHeight="1">
      <c r="A48" s="601"/>
      <c r="B48" s="601"/>
      <c r="C48" s="682" t="str">
        <f t="shared" si="8"/>
        <v>degazační plyn</v>
      </c>
      <c r="D48" s="580">
        <f t="shared" si="8"/>
        <v>78231.986000000004</v>
      </c>
      <c r="E48" s="580">
        <f t="shared" si="8"/>
        <v>80624.535000000018</v>
      </c>
      <c r="F48" s="681"/>
      <c r="G48" s="607"/>
    </row>
    <row r="49" spans="1:12" ht="9.9499999999999993" customHeight="1">
      <c r="A49" s="601"/>
      <c r="B49" s="601"/>
      <c r="C49" s="682" t="str">
        <f t="shared" si="8"/>
        <v>generátorový plyn</v>
      </c>
      <c r="D49" s="580">
        <f t="shared" si="8"/>
        <v>1343534.6769999999</v>
      </c>
      <c r="E49" s="580">
        <f t="shared" si="8"/>
        <v>1419946.888</v>
      </c>
      <c r="F49" s="681"/>
      <c r="G49" s="607"/>
    </row>
    <row r="50" spans="1:12" s="599" customFormat="1" ht="9.9499999999999993" customHeight="1">
      <c r="A50" s="601"/>
      <c r="B50" s="601"/>
      <c r="C50" s="682" t="str">
        <f t="shared" si="8"/>
        <v>skládkový plyn</v>
      </c>
      <c r="D50" s="580">
        <f t="shared" si="8"/>
        <v>4806.67</v>
      </c>
      <c r="E50" s="580">
        <f t="shared" si="8"/>
        <v>5678.125</v>
      </c>
      <c r="F50" s="681"/>
      <c r="G50" s="607"/>
      <c r="I50" s="580"/>
      <c r="J50" s="580"/>
      <c r="K50" s="580"/>
      <c r="L50" s="580"/>
    </row>
    <row r="51" spans="1:12" s="599" customFormat="1" ht="9.9499999999999993" customHeight="1">
      <c r="A51" s="601"/>
      <c r="B51" s="601"/>
      <c r="C51" s="682" t="str">
        <f t="shared" si="8"/>
        <v>biometan</v>
      </c>
      <c r="D51" s="580">
        <f t="shared" si="8"/>
        <v>0</v>
      </c>
      <c r="E51" s="580">
        <f t="shared" si="8"/>
        <v>0</v>
      </c>
      <c r="F51" s="681"/>
      <c r="G51" s="607"/>
      <c r="I51" s="580"/>
      <c r="J51" s="580"/>
      <c r="K51" s="580"/>
      <c r="L51" s="580"/>
    </row>
    <row r="52" spans="1:12" s="599" customFormat="1" ht="9.9499999999999993" customHeight="1">
      <c r="A52" s="601"/>
      <c r="B52" s="601"/>
      <c r="C52" s="682" t="str">
        <f t="shared" si="8"/>
        <v>propan, butan a jejich směsi</v>
      </c>
      <c r="D52" s="580">
        <f t="shared" si="8"/>
        <v>0</v>
      </c>
      <c r="E52" s="580">
        <f t="shared" si="8"/>
        <v>0</v>
      </c>
      <c r="F52" s="681"/>
      <c r="G52" s="607"/>
      <c r="I52" s="580"/>
      <c r="J52" s="580"/>
      <c r="K52" s="580"/>
      <c r="L52" s="580"/>
    </row>
    <row r="53" spans="1:12" s="599" customFormat="1" ht="9.9499999999999993" customHeight="1">
      <c r="A53" s="601"/>
      <c r="B53" s="601"/>
      <c r="C53" s="682"/>
      <c r="D53" s="683"/>
      <c r="E53" s="680"/>
      <c r="F53" s="681"/>
      <c r="G53" s="607"/>
      <c r="I53" s="580"/>
      <c r="J53" s="580"/>
      <c r="K53" s="580"/>
      <c r="L53" s="580"/>
    </row>
    <row r="54" spans="1:12" s="599" customFormat="1" ht="9.9499999999999993" customHeight="1">
      <c r="A54" s="601"/>
      <c r="B54" s="601"/>
      <c r="C54" s="682"/>
      <c r="D54" s="683"/>
      <c r="E54" s="680"/>
      <c r="F54" s="681"/>
      <c r="G54" s="607"/>
      <c r="I54" s="580"/>
      <c r="J54" s="580"/>
      <c r="K54" s="580"/>
      <c r="L54" s="580"/>
    </row>
    <row r="55" spans="1:12" s="599" customFormat="1" ht="9.9499999999999993" customHeight="1">
      <c r="A55" s="601"/>
      <c r="B55" s="601"/>
      <c r="C55" s="682"/>
      <c r="D55" s="683"/>
      <c r="E55" s="680"/>
      <c r="F55" s="681"/>
      <c r="G55" s="607"/>
      <c r="I55" s="580"/>
      <c r="J55" s="580"/>
      <c r="K55" s="580"/>
      <c r="L55" s="580"/>
    </row>
    <row r="56" spans="1:12" s="599" customFormat="1" ht="9.9499999999999993" customHeight="1">
      <c r="A56" s="601"/>
      <c r="B56" s="601"/>
      <c r="C56" s="682"/>
      <c r="D56" s="683"/>
      <c r="E56" s="601"/>
      <c r="F56" s="601"/>
      <c r="G56" s="601"/>
      <c r="I56" s="580"/>
      <c r="J56" s="580"/>
      <c r="K56" s="580"/>
      <c r="L56" s="580"/>
    </row>
    <row r="57" spans="1:12" s="599" customFormat="1" ht="9.9499999999999993" customHeight="1">
      <c r="A57" s="601"/>
      <c r="B57" s="601"/>
      <c r="C57" s="682"/>
      <c r="D57" s="683"/>
      <c r="E57" s="601"/>
      <c r="F57" s="601"/>
      <c r="G57" s="601"/>
      <c r="I57" s="580"/>
      <c r="J57" s="580"/>
      <c r="K57" s="580"/>
      <c r="L57" s="580"/>
    </row>
    <row r="58" spans="1:12" s="599" customFormat="1" ht="9.9499999999999993" customHeight="1">
      <c r="A58" s="601"/>
      <c r="B58" s="601"/>
      <c r="C58" s="601"/>
      <c r="D58" s="601"/>
      <c r="E58" s="601"/>
      <c r="F58" s="601"/>
      <c r="G58" s="601"/>
      <c r="I58" s="580"/>
      <c r="J58" s="580"/>
      <c r="K58" s="580"/>
      <c r="L58" s="580"/>
    </row>
    <row r="59" spans="1:12" s="599" customFormat="1" ht="9.9499999999999993" customHeight="1">
      <c r="A59" s="601"/>
      <c r="B59" s="601"/>
      <c r="C59" s="601"/>
      <c r="D59" s="601"/>
      <c r="E59" s="601"/>
      <c r="F59" s="601"/>
      <c r="G59" s="601"/>
      <c r="I59" s="580"/>
      <c r="J59" s="580"/>
      <c r="K59" s="580"/>
      <c r="L59" s="580"/>
    </row>
    <row r="60" spans="1:12" s="599" customFormat="1" ht="9.9499999999999993" customHeight="1">
      <c r="A60" s="626"/>
      <c r="B60" s="626"/>
      <c r="C60" s="626"/>
      <c r="D60" s="626"/>
      <c r="E60" s="626"/>
      <c r="F60" s="626"/>
      <c r="G60" s="626"/>
      <c r="I60" s="580"/>
      <c r="J60" s="580"/>
      <c r="K60" s="580"/>
      <c r="L60" s="580"/>
    </row>
    <row r="61" spans="1:12" s="599" customFormat="1" ht="16.5" customHeight="1">
      <c r="B61" s="626"/>
      <c r="C61" s="626"/>
      <c r="D61" s="626"/>
      <c r="E61" s="626"/>
      <c r="F61" s="626"/>
      <c r="G61" s="626"/>
      <c r="I61" s="580"/>
      <c r="J61" s="580"/>
      <c r="K61" s="580"/>
      <c r="L61" s="580"/>
    </row>
    <row r="62" spans="1:12" s="599" customFormat="1" ht="9.9499999999999993" customHeight="1">
      <c r="A62" s="626"/>
      <c r="B62" s="626"/>
      <c r="C62" s="626"/>
      <c r="D62" s="626"/>
      <c r="E62" s="626"/>
      <c r="F62" s="626"/>
      <c r="G62" s="626"/>
      <c r="I62" s="580"/>
      <c r="J62" s="580"/>
      <c r="K62" s="580"/>
      <c r="L62" s="580"/>
    </row>
    <row r="63" spans="1:12" s="599" customFormat="1" ht="9.9499999999999993" customHeight="1">
      <c r="A63" s="684"/>
      <c r="B63" s="684"/>
      <c r="C63" s="684"/>
      <c r="D63" s="684"/>
      <c r="E63" s="684"/>
      <c r="F63" s="684"/>
      <c r="G63" s="684"/>
      <c r="I63" s="580"/>
      <c r="J63" s="580"/>
      <c r="K63" s="580"/>
      <c r="L63" s="580"/>
    </row>
    <row r="64" spans="1:12" s="599" customFormat="1" ht="9.9499999999999993" customHeight="1">
      <c r="A64" s="601"/>
      <c r="B64" s="601"/>
      <c r="C64" s="601"/>
      <c r="D64" s="601"/>
      <c r="E64" s="601"/>
      <c r="F64" s="601"/>
      <c r="G64" s="601"/>
      <c r="I64" s="580"/>
      <c r="J64" s="580"/>
      <c r="K64" s="580"/>
      <c r="L64" s="580"/>
    </row>
    <row r="65" spans="1:12" s="599" customFormat="1" ht="18" customHeight="1">
      <c r="A65" s="1642" t="s">
        <v>417</v>
      </c>
      <c r="B65" s="1642"/>
      <c r="C65" s="1642"/>
      <c r="D65" s="1642"/>
      <c r="E65" s="1642"/>
      <c r="F65" s="1642"/>
      <c r="G65" s="1642"/>
      <c r="I65" s="580"/>
      <c r="J65" s="580"/>
      <c r="K65" s="580"/>
      <c r="L65" s="580"/>
    </row>
    <row r="66" spans="1:12" ht="14.25" customHeight="1">
      <c r="B66" s="684"/>
      <c r="C66" s="684"/>
      <c r="D66" s="684"/>
      <c r="E66" s="684"/>
      <c r="F66" s="684"/>
      <c r="G66" s="684"/>
    </row>
    <row r="67" spans="1:12">
      <c r="A67" s="684"/>
      <c r="B67" s="684"/>
      <c r="C67" s="684"/>
      <c r="D67" s="684"/>
      <c r="E67" s="684"/>
      <c r="F67" s="684"/>
      <c r="G67" s="684"/>
    </row>
    <row r="68" spans="1:12">
      <c r="A68" s="600"/>
      <c r="B68" s="600"/>
      <c r="C68" s="600"/>
      <c r="D68" s="600"/>
      <c r="E68" s="600"/>
      <c r="F68" s="600"/>
      <c r="G68" s="600"/>
    </row>
    <row r="69" spans="1:12">
      <c r="A69" s="600"/>
      <c r="B69" s="600"/>
      <c r="C69" s="600"/>
      <c r="D69" s="600"/>
      <c r="E69" s="600"/>
      <c r="F69" s="600"/>
      <c r="G69" s="600"/>
    </row>
    <row r="70" spans="1:12">
      <c r="A70" s="600"/>
      <c r="B70" s="600"/>
      <c r="C70" s="600"/>
      <c r="D70" s="600"/>
      <c r="E70" s="600"/>
      <c r="F70" s="600"/>
      <c r="G70" s="600"/>
    </row>
    <row r="71" spans="1:12">
      <c r="A71" s="600"/>
      <c r="B71" s="600"/>
      <c r="C71" s="600"/>
      <c r="D71" s="600"/>
      <c r="E71" s="600"/>
      <c r="F71" s="600"/>
      <c r="G71" s="600"/>
    </row>
    <row r="72" spans="1:12">
      <c r="A72" s="600"/>
      <c r="B72" s="600"/>
      <c r="C72" s="600"/>
      <c r="D72" s="600"/>
      <c r="E72" s="600"/>
      <c r="F72" s="600"/>
      <c r="G72" s="600"/>
    </row>
    <row r="73" spans="1:12">
      <c r="A73" s="600"/>
      <c r="B73" s="600"/>
      <c r="C73" s="600"/>
      <c r="D73" s="600"/>
      <c r="E73" s="600"/>
      <c r="F73" s="600"/>
      <c r="G73" s="600"/>
    </row>
    <row r="74" spans="1:12">
      <c r="A74" s="600"/>
      <c r="B74" s="600"/>
      <c r="C74" s="600"/>
      <c r="D74" s="600"/>
      <c r="E74" s="600"/>
      <c r="F74" s="600"/>
      <c r="G74" s="600"/>
    </row>
    <row r="75" spans="1:12">
      <c r="A75" s="600"/>
      <c r="B75" s="600"/>
      <c r="C75" s="600"/>
      <c r="D75" s="600"/>
      <c r="E75" s="600"/>
      <c r="F75" s="600"/>
      <c r="G75" s="600"/>
    </row>
  </sheetData>
  <mergeCells count="11">
    <mergeCell ref="A65:G65"/>
    <mergeCell ref="A1:G1"/>
    <mergeCell ref="A42:G42"/>
    <mergeCell ref="C6:D6"/>
    <mergeCell ref="F6:G6"/>
    <mergeCell ref="A8:A15"/>
    <mergeCell ref="A16:A23"/>
    <mergeCell ref="A24:A31"/>
    <mergeCell ref="A3:F3"/>
    <mergeCell ref="A32:A39"/>
    <mergeCell ref="A5:G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U54"/>
  <sheetViews>
    <sheetView showGridLines="0" zoomScaleNormal="100" zoomScaleSheetLayoutView="100" workbookViewId="0"/>
  </sheetViews>
  <sheetFormatPr defaultRowHeight="12.75"/>
  <cols>
    <col min="1" max="1" width="12.5703125" style="580" customWidth="1"/>
    <col min="2" max="10" width="13.7109375" style="580" customWidth="1"/>
    <col min="11" max="11" width="16.7109375" style="599" customWidth="1"/>
    <col min="12" max="242" width="9.140625" style="580"/>
    <col min="243" max="243" width="20.7109375" style="580" customWidth="1"/>
    <col min="244" max="253" width="10.7109375" style="580" customWidth="1"/>
    <col min="254" max="255" width="2.7109375" style="580" customWidth="1"/>
    <col min="256" max="498" width="9.140625" style="580"/>
    <col min="499" max="499" width="20.7109375" style="580" customWidth="1"/>
    <col min="500" max="509" width="10.7109375" style="580" customWidth="1"/>
    <col min="510" max="511" width="2.7109375" style="580" customWidth="1"/>
    <col min="512" max="754" width="9.140625" style="580"/>
    <col min="755" max="755" width="20.7109375" style="580" customWidth="1"/>
    <col min="756" max="765" width="10.7109375" style="580" customWidth="1"/>
    <col min="766" max="767" width="2.7109375" style="580" customWidth="1"/>
    <col min="768" max="1010" width="9.140625" style="580"/>
    <col min="1011" max="1011" width="20.7109375" style="580" customWidth="1"/>
    <col min="1012" max="1021" width="10.7109375" style="580" customWidth="1"/>
    <col min="1022" max="1023" width="2.7109375" style="580" customWidth="1"/>
    <col min="1024" max="1266" width="9.140625" style="580"/>
    <col min="1267" max="1267" width="20.7109375" style="580" customWidth="1"/>
    <col min="1268" max="1277" width="10.7109375" style="580" customWidth="1"/>
    <col min="1278" max="1279" width="2.7109375" style="580" customWidth="1"/>
    <col min="1280" max="1522" width="9.140625" style="580"/>
    <col min="1523" max="1523" width="20.7109375" style="580" customWidth="1"/>
    <col min="1524" max="1533" width="10.7109375" style="580" customWidth="1"/>
    <col min="1534" max="1535" width="2.7109375" style="580" customWidth="1"/>
    <col min="1536" max="1778" width="9.140625" style="580"/>
    <col min="1779" max="1779" width="20.7109375" style="580" customWidth="1"/>
    <col min="1780" max="1789" width="10.7109375" style="580" customWidth="1"/>
    <col min="1790" max="1791" width="2.7109375" style="580" customWidth="1"/>
    <col min="1792" max="2034" width="9.140625" style="580"/>
    <col min="2035" max="2035" width="20.7109375" style="580" customWidth="1"/>
    <col min="2036" max="2045" width="10.7109375" style="580" customWidth="1"/>
    <col min="2046" max="2047" width="2.7109375" style="580" customWidth="1"/>
    <col min="2048" max="2290" width="9.140625" style="580"/>
    <col min="2291" max="2291" width="20.7109375" style="580" customWidth="1"/>
    <col min="2292" max="2301" width="10.7109375" style="580" customWidth="1"/>
    <col min="2302" max="2303" width="2.7109375" style="580" customWidth="1"/>
    <col min="2304" max="2546" width="9.140625" style="580"/>
    <col min="2547" max="2547" width="20.7109375" style="580" customWidth="1"/>
    <col min="2548" max="2557" width="10.7109375" style="580" customWidth="1"/>
    <col min="2558" max="2559" width="2.7109375" style="580" customWidth="1"/>
    <col min="2560" max="2802" width="9.140625" style="580"/>
    <col min="2803" max="2803" width="20.7109375" style="580" customWidth="1"/>
    <col min="2804" max="2813" width="10.7109375" style="580" customWidth="1"/>
    <col min="2814" max="2815" width="2.7109375" style="580" customWidth="1"/>
    <col min="2816" max="3058" width="9.140625" style="580"/>
    <col min="3059" max="3059" width="20.7109375" style="580" customWidth="1"/>
    <col min="3060" max="3069" width="10.7109375" style="580" customWidth="1"/>
    <col min="3070" max="3071" width="2.7109375" style="580" customWidth="1"/>
    <col min="3072" max="3314" width="9.140625" style="580"/>
    <col min="3315" max="3315" width="20.7109375" style="580" customWidth="1"/>
    <col min="3316" max="3325" width="10.7109375" style="580" customWidth="1"/>
    <col min="3326" max="3327" width="2.7109375" style="580" customWidth="1"/>
    <col min="3328" max="3570" width="9.140625" style="580"/>
    <col min="3571" max="3571" width="20.7109375" style="580" customWidth="1"/>
    <col min="3572" max="3581" width="10.7109375" style="580" customWidth="1"/>
    <col min="3582" max="3583" width="2.7109375" style="580" customWidth="1"/>
    <col min="3584" max="3826" width="9.140625" style="580"/>
    <col min="3827" max="3827" width="20.7109375" style="580" customWidth="1"/>
    <col min="3828" max="3837" width="10.7109375" style="580" customWidth="1"/>
    <col min="3838" max="3839" width="2.7109375" style="580" customWidth="1"/>
    <col min="3840" max="4082" width="9.140625" style="580"/>
    <col min="4083" max="4083" width="20.7109375" style="580" customWidth="1"/>
    <col min="4084" max="4093" width="10.7109375" style="580" customWidth="1"/>
    <col min="4094" max="4095" width="2.7109375" style="580" customWidth="1"/>
    <col min="4096" max="4338" width="9.140625" style="580"/>
    <col min="4339" max="4339" width="20.7109375" style="580" customWidth="1"/>
    <col min="4340" max="4349" width="10.7109375" style="580" customWidth="1"/>
    <col min="4350" max="4351" width="2.7109375" style="580" customWidth="1"/>
    <col min="4352" max="4594" width="9.140625" style="580"/>
    <col min="4595" max="4595" width="20.7109375" style="580" customWidth="1"/>
    <col min="4596" max="4605" width="10.7109375" style="580" customWidth="1"/>
    <col min="4606" max="4607" width="2.7109375" style="580" customWidth="1"/>
    <col min="4608" max="4850" width="9.140625" style="580"/>
    <col min="4851" max="4851" width="20.7109375" style="580" customWidth="1"/>
    <col min="4852" max="4861" width="10.7109375" style="580" customWidth="1"/>
    <col min="4862" max="4863" width="2.7109375" style="580" customWidth="1"/>
    <col min="4864" max="5106" width="9.140625" style="580"/>
    <col min="5107" max="5107" width="20.7109375" style="580" customWidth="1"/>
    <col min="5108" max="5117" width="10.7109375" style="580" customWidth="1"/>
    <col min="5118" max="5119" width="2.7109375" style="580" customWidth="1"/>
    <col min="5120" max="5362" width="9.140625" style="580"/>
    <col min="5363" max="5363" width="20.7109375" style="580" customWidth="1"/>
    <col min="5364" max="5373" width="10.7109375" style="580" customWidth="1"/>
    <col min="5374" max="5375" width="2.7109375" style="580" customWidth="1"/>
    <col min="5376" max="5618" width="9.140625" style="580"/>
    <col min="5619" max="5619" width="20.7109375" style="580" customWidth="1"/>
    <col min="5620" max="5629" width="10.7109375" style="580" customWidth="1"/>
    <col min="5630" max="5631" width="2.7109375" style="580" customWidth="1"/>
    <col min="5632" max="5874" width="9.140625" style="580"/>
    <col min="5875" max="5875" width="20.7109375" style="580" customWidth="1"/>
    <col min="5876" max="5885" width="10.7109375" style="580" customWidth="1"/>
    <col min="5886" max="5887" width="2.7109375" style="580" customWidth="1"/>
    <col min="5888" max="6130" width="9.140625" style="580"/>
    <col min="6131" max="6131" width="20.7109375" style="580" customWidth="1"/>
    <col min="6132" max="6141" width="10.7109375" style="580" customWidth="1"/>
    <col min="6142" max="6143" width="2.7109375" style="580" customWidth="1"/>
    <col min="6144" max="6386" width="9.140625" style="580"/>
    <col min="6387" max="6387" width="20.7109375" style="580" customWidth="1"/>
    <col min="6388" max="6397" width="10.7109375" style="580" customWidth="1"/>
    <col min="6398" max="6399" width="2.7109375" style="580" customWidth="1"/>
    <col min="6400" max="6642" width="9.140625" style="580"/>
    <col min="6643" max="6643" width="20.7109375" style="580" customWidth="1"/>
    <col min="6644" max="6653" width="10.7109375" style="580" customWidth="1"/>
    <col min="6654" max="6655" width="2.7109375" style="580" customWidth="1"/>
    <col min="6656" max="6898" width="9.140625" style="580"/>
    <col min="6899" max="6899" width="20.7109375" style="580" customWidth="1"/>
    <col min="6900" max="6909" width="10.7109375" style="580" customWidth="1"/>
    <col min="6910" max="6911" width="2.7109375" style="580" customWidth="1"/>
    <col min="6912" max="7154" width="9.140625" style="580"/>
    <col min="7155" max="7155" width="20.7109375" style="580" customWidth="1"/>
    <col min="7156" max="7165" width="10.7109375" style="580" customWidth="1"/>
    <col min="7166" max="7167" width="2.7109375" style="580" customWidth="1"/>
    <col min="7168" max="7410" width="9.140625" style="580"/>
    <col min="7411" max="7411" width="20.7109375" style="580" customWidth="1"/>
    <col min="7412" max="7421" width="10.7109375" style="580" customWidth="1"/>
    <col min="7422" max="7423" width="2.7109375" style="580" customWidth="1"/>
    <col min="7424" max="7666" width="9.140625" style="580"/>
    <col min="7667" max="7667" width="20.7109375" style="580" customWidth="1"/>
    <col min="7668" max="7677" width="10.7109375" style="580" customWidth="1"/>
    <col min="7678" max="7679" width="2.7109375" style="580" customWidth="1"/>
    <col min="7680" max="7922" width="9.140625" style="580"/>
    <col min="7923" max="7923" width="20.7109375" style="580" customWidth="1"/>
    <col min="7924" max="7933" width="10.7109375" style="580" customWidth="1"/>
    <col min="7934" max="7935" width="2.7109375" style="580" customWidth="1"/>
    <col min="7936" max="8178" width="9.140625" style="580"/>
    <col min="8179" max="8179" width="20.7109375" style="580" customWidth="1"/>
    <col min="8180" max="8189" width="10.7109375" style="580" customWidth="1"/>
    <col min="8190" max="8191" width="2.7109375" style="580" customWidth="1"/>
    <col min="8192" max="8434" width="9.140625" style="580"/>
    <col min="8435" max="8435" width="20.7109375" style="580" customWidth="1"/>
    <col min="8436" max="8445" width="10.7109375" style="580" customWidth="1"/>
    <col min="8446" max="8447" width="2.7109375" style="580" customWidth="1"/>
    <col min="8448" max="8690" width="9.140625" style="580"/>
    <col min="8691" max="8691" width="20.7109375" style="580" customWidth="1"/>
    <col min="8692" max="8701" width="10.7109375" style="580" customWidth="1"/>
    <col min="8702" max="8703" width="2.7109375" style="580" customWidth="1"/>
    <col min="8704" max="8946" width="9.140625" style="580"/>
    <col min="8947" max="8947" width="20.7109375" style="580" customWidth="1"/>
    <col min="8948" max="8957" width="10.7109375" style="580" customWidth="1"/>
    <col min="8958" max="8959" width="2.7109375" style="580" customWidth="1"/>
    <col min="8960" max="9202" width="9.140625" style="580"/>
    <col min="9203" max="9203" width="20.7109375" style="580" customWidth="1"/>
    <col min="9204" max="9213" width="10.7109375" style="580" customWidth="1"/>
    <col min="9214" max="9215" width="2.7109375" style="580" customWidth="1"/>
    <col min="9216" max="9458" width="9.140625" style="580"/>
    <col min="9459" max="9459" width="20.7109375" style="580" customWidth="1"/>
    <col min="9460" max="9469" width="10.7109375" style="580" customWidth="1"/>
    <col min="9470" max="9471" width="2.7109375" style="580" customWidth="1"/>
    <col min="9472" max="9714" width="9.140625" style="580"/>
    <col min="9715" max="9715" width="20.7109375" style="580" customWidth="1"/>
    <col min="9716" max="9725" width="10.7109375" style="580" customWidth="1"/>
    <col min="9726" max="9727" width="2.7109375" style="580" customWidth="1"/>
    <col min="9728" max="9970" width="9.140625" style="580"/>
    <col min="9971" max="9971" width="20.7109375" style="580" customWidth="1"/>
    <col min="9972" max="9981" width="10.7109375" style="580" customWidth="1"/>
    <col min="9982" max="9983" width="2.7109375" style="580" customWidth="1"/>
    <col min="9984" max="10226" width="9.140625" style="580"/>
    <col min="10227" max="10227" width="20.7109375" style="580" customWidth="1"/>
    <col min="10228" max="10237" width="10.7109375" style="580" customWidth="1"/>
    <col min="10238" max="10239" width="2.7109375" style="580" customWidth="1"/>
    <col min="10240" max="10482" width="9.140625" style="580"/>
    <col min="10483" max="10483" width="20.7109375" style="580" customWidth="1"/>
    <col min="10484" max="10493" width="10.7109375" style="580" customWidth="1"/>
    <col min="10494" max="10495" width="2.7109375" style="580" customWidth="1"/>
    <col min="10496" max="10738" width="9.140625" style="580"/>
    <col min="10739" max="10739" width="20.7109375" style="580" customWidth="1"/>
    <col min="10740" max="10749" width="10.7109375" style="580" customWidth="1"/>
    <col min="10750" max="10751" width="2.7109375" style="580" customWidth="1"/>
    <col min="10752" max="10994" width="9.140625" style="580"/>
    <col min="10995" max="10995" width="20.7109375" style="580" customWidth="1"/>
    <col min="10996" max="11005" width="10.7109375" style="580" customWidth="1"/>
    <col min="11006" max="11007" width="2.7109375" style="580" customWidth="1"/>
    <col min="11008" max="11250" width="9.140625" style="580"/>
    <col min="11251" max="11251" width="20.7109375" style="580" customWidth="1"/>
    <col min="11252" max="11261" width="10.7109375" style="580" customWidth="1"/>
    <col min="11262" max="11263" width="2.7109375" style="580" customWidth="1"/>
    <col min="11264" max="11506" width="9.140625" style="580"/>
    <col min="11507" max="11507" width="20.7109375" style="580" customWidth="1"/>
    <col min="11508" max="11517" width="10.7109375" style="580" customWidth="1"/>
    <col min="11518" max="11519" width="2.7109375" style="580" customWidth="1"/>
    <col min="11520" max="11762" width="9.140625" style="580"/>
    <col min="11763" max="11763" width="20.7109375" style="580" customWidth="1"/>
    <col min="11764" max="11773" width="10.7109375" style="580" customWidth="1"/>
    <col min="11774" max="11775" width="2.7109375" style="580" customWidth="1"/>
    <col min="11776" max="12018" width="9.140625" style="580"/>
    <col min="12019" max="12019" width="20.7109375" style="580" customWidth="1"/>
    <col min="12020" max="12029" width="10.7109375" style="580" customWidth="1"/>
    <col min="12030" max="12031" width="2.7109375" style="580" customWidth="1"/>
    <col min="12032" max="12274" width="9.140625" style="580"/>
    <col min="12275" max="12275" width="20.7109375" style="580" customWidth="1"/>
    <col min="12276" max="12285" width="10.7109375" style="580" customWidth="1"/>
    <col min="12286" max="12287" width="2.7109375" style="580" customWidth="1"/>
    <col min="12288" max="12530" width="9.140625" style="580"/>
    <col min="12531" max="12531" width="20.7109375" style="580" customWidth="1"/>
    <col min="12532" max="12541" width="10.7109375" style="580" customWidth="1"/>
    <col min="12542" max="12543" width="2.7109375" style="580" customWidth="1"/>
    <col min="12544" max="12786" width="9.140625" style="580"/>
    <col min="12787" max="12787" width="20.7109375" style="580" customWidth="1"/>
    <col min="12788" max="12797" width="10.7109375" style="580" customWidth="1"/>
    <col min="12798" max="12799" width="2.7109375" style="580" customWidth="1"/>
    <col min="12800" max="13042" width="9.140625" style="580"/>
    <col min="13043" max="13043" width="20.7109375" style="580" customWidth="1"/>
    <col min="13044" max="13053" width="10.7109375" style="580" customWidth="1"/>
    <col min="13054" max="13055" width="2.7109375" style="580" customWidth="1"/>
    <col min="13056" max="13298" width="9.140625" style="580"/>
    <col min="13299" max="13299" width="20.7109375" style="580" customWidth="1"/>
    <col min="13300" max="13309" width="10.7109375" style="580" customWidth="1"/>
    <col min="13310" max="13311" width="2.7109375" style="580" customWidth="1"/>
    <col min="13312" max="13554" width="9.140625" style="580"/>
    <col min="13555" max="13555" width="20.7109375" style="580" customWidth="1"/>
    <col min="13556" max="13565" width="10.7109375" style="580" customWidth="1"/>
    <col min="13566" max="13567" width="2.7109375" style="580" customWidth="1"/>
    <col min="13568" max="13810" width="9.140625" style="580"/>
    <col min="13811" max="13811" width="20.7109375" style="580" customWidth="1"/>
    <col min="13812" max="13821" width="10.7109375" style="580" customWidth="1"/>
    <col min="13822" max="13823" width="2.7109375" style="580" customWidth="1"/>
    <col min="13824" max="14066" width="9.140625" style="580"/>
    <col min="14067" max="14067" width="20.7109375" style="580" customWidth="1"/>
    <col min="14068" max="14077" width="10.7109375" style="580" customWidth="1"/>
    <col min="14078" max="14079" width="2.7109375" style="580" customWidth="1"/>
    <col min="14080" max="14322" width="9.140625" style="580"/>
    <col min="14323" max="14323" width="20.7109375" style="580" customWidth="1"/>
    <col min="14324" max="14333" width="10.7109375" style="580" customWidth="1"/>
    <col min="14334" max="14335" width="2.7109375" style="580" customWidth="1"/>
    <col min="14336" max="14578" width="9.140625" style="580"/>
    <col min="14579" max="14579" width="20.7109375" style="580" customWidth="1"/>
    <col min="14580" max="14589" width="10.7109375" style="580" customWidth="1"/>
    <col min="14590" max="14591" width="2.7109375" style="580" customWidth="1"/>
    <col min="14592" max="14834" width="9.140625" style="580"/>
    <col min="14835" max="14835" width="20.7109375" style="580" customWidth="1"/>
    <col min="14836" max="14845" width="10.7109375" style="580" customWidth="1"/>
    <col min="14846" max="14847" width="2.7109375" style="580" customWidth="1"/>
    <col min="14848" max="15090" width="9.140625" style="580"/>
    <col min="15091" max="15091" width="20.7109375" style="580" customWidth="1"/>
    <col min="15092" max="15101" width="10.7109375" style="580" customWidth="1"/>
    <col min="15102" max="15103" width="2.7109375" style="580" customWidth="1"/>
    <col min="15104" max="15346" width="9.140625" style="580"/>
    <col min="15347" max="15347" width="20.7109375" style="580" customWidth="1"/>
    <col min="15348" max="15357" width="10.7109375" style="580" customWidth="1"/>
    <col min="15358" max="15359" width="2.7109375" style="580" customWidth="1"/>
    <col min="15360" max="15602" width="9.140625" style="580"/>
    <col min="15603" max="15603" width="20.7109375" style="580" customWidth="1"/>
    <col min="15604" max="15613" width="10.7109375" style="580" customWidth="1"/>
    <col min="15614" max="15615" width="2.7109375" style="580" customWidth="1"/>
    <col min="15616" max="15858" width="9.140625" style="580"/>
    <col min="15859" max="15859" width="20.7109375" style="580" customWidth="1"/>
    <col min="15860" max="15869" width="10.7109375" style="580" customWidth="1"/>
    <col min="15870" max="15871" width="2.7109375" style="580" customWidth="1"/>
    <col min="15872" max="16114" width="9.140625" style="580"/>
    <col min="16115" max="16115" width="20.7109375" style="580" customWidth="1"/>
    <col min="16116" max="16125" width="10.7109375" style="580" customWidth="1"/>
    <col min="16126" max="16127" width="2.7109375" style="580" customWidth="1"/>
    <col min="16128" max="16383" width="9.140625" style="580"/>
    <col min="16384" max="16384" width="9.140625" style="580" customWidth="1"/>
  </cols>
  <sheetData>
    <row r="1" spans="1:21" ht="18" customHeight="1">
      <c r="A1" s="634" t="s">
        <v>498</v>
      </c>
      <c r="B1" s="634"/>
      <c r="C1" s="634"/>
      <c r="D1" s="634"/>
      <c r="E1" s="634"/>
      <c r="F1" s="634"/>
      <c r="G1" s="634"/>
      <c r="H1" s="634"/>
      <c r="I1" s="634"/>
      <c r="J1" s="635"/>
    </row>
    <row r="2" spans="1:21" ht="5.0999999999999996" customHeight="1">
      <c r="A2" s="637"/>
      <c r="B2" s="638"/>
      <c r="C2" s="636"/>
      <c r="D2" s="636"/>
      <c r="E2" s="636"/>
      <c r="F2" s="636"/>
      <c r="G2" s="636"/>
      <c r="H2" s="636"/>
      <c r="I2" s="636"/>
      <c r="J2" s="636"/>
    </row>
    <row r="3" spans="1:21" ht="21.75" customHeight="1">
      <c r="A3" s="1614" t="s">
        <v>391</v>
      </c>
      <c r="B3" s="1615"/>
      <c r="C3" s="1615"/>
      <c r="D3" s="1615"/>
      <c r="E3" s="1615"/>
      <c r="F3" s="1615"/>
      <c r="G3" s="1615"/>
      <c r="H3" s="1615"/>
      <c r="I3" s="1615"/>
      <c r="J3" s="1616"/>
    </row>
    <row r="4" spans="1:21" ht="21" customHeight="1">
      <c r="A4" s="82"/>
      <c r="B4" s="93"/>
      <c r="C4" s="1638" t="s">
        <v>426</v>
      </c>
      <c r="D4" s="1639"/>
      <c r="E4" s="1639"/>
      <c r="F4" s="1640"/>
      <c r="G4" s="1639" t="s">
        <v>49</v>
      </c>
      <c r="H4" s="1639"/>
      <c r="I4" s="1639"/>
      <c r="J4" s="1641"/>
    </row>
    <row r="5" spans="1:21" ht="65.25" customHeight="1">
      <c r="A5" s="75" t="s">
        <v>287</v>
      </c>
      <c r="B5" s="75" t="s">
        <v>290</v>
      </c>
      <c r="C5" s="94" t="s">
        <v>286</v>
      </c>
      <c r="D5" s="94" t="s">
        <v>291</v>
      </c>
      <c r="E5" s="94" t="s">
        <v>292</v>
      </c>
      <c r="F5" s="96" t="s">
        <v>81</v>
      </c>
      <c r="G5" s="95" t="str">
        <f>C5</f>
        <v>Celková výroba plynu 
včetně ztrát a vlastní spotřeby plynu</v>
      </c>
      <c r="H5" s="94" t="str">
        <f>D5</f>
        <v>Dodávka plynu 
z výrobny 
do distribuční soustavy</v>
      </c>
      <c r="I5" s="94" t="str">
        <f>E5</f>
        <v>Dodávka plynu 
z výrobny 
 zákazníkům připojených přímo na výrobnu plynu</v>
      </c>
      <c r="J5" s="94" t="str">
        <f>F5</f>
        <v>Vlastní spotřeba výrobců plynu</v>
      </c>
      <c r="K5" s="631"/>
    </row>
    <row r="6" spans="1:21" ht="12" customHeight="1">
      <c r="A6" s="639">
        <v>2010</v>
      </c>
      <c r="B6" s="640">
        <v>5</v>
      </c>
      <c r="C6" s="697">
        <v>155.82</v>
      </c>
      <c r="D6" s="697">
        <v>134.86199999999999</v>
      </c>
      <c r="E6" s="697">
        <v>0</v>
      </c>
      <c r="F6" s="698">
        <v>20.957999999999998</v>
      </c>
      <c r="G6" s="699">
        <v>1683.0530000000001</v>
      </c>
      <c r="H6" s="697">
        <v>1455.9299999999998</v>
      </c>
      <c r="I6" s="697">
        <v>0</v>
      </c>
      <c r="J6" s="697">
        <v>227.12300000000027</v>
      </c>
      <c r="K6" s="577"/>
      <c r="L6" s="579"/>
    </row>
    <row r="7" spans="1:21" ht="12" customHeight="1">
      <c r="A7" s="651">
        <v>2011</v>
      </c>
      <c r="B7" s="652">
        <v>5</v>
      </c>
      <c r="C7" s="700">
        <v>145.66999999999999</v>
      </c>
      <c r="D7" s="700">
        <v>135.15926900000002</v>
      </c>
      <c r="E7" s="700">
        <v>0</v>
      </c>
      <c r="F7" s="701">
        <v>10.510730999999964</v>
      </c>
      <c r="G7" s="702">
        <v>1567.568</v>
      </c>
      <c r="H7" s="700">
        <v>1452.9396250000002</v>
      </c>
      <c r="I7" s="700">
        <v>0</v>
      </c>
      <c r="J7" s="700">
        <v>114.62837499999978</v>
      </c>
      <c r="K7" s="577"/>
      <c r="L7" s="579"/>
    </row>
    <row r="8" spans="1:21" ht="12" customHeight="1">
      <c r="A8" s="639">
        <v>2012</v>
      </c>
      <c r="B8" s="640">
        <v>5</v>
      </c>
      <c r="C8" s="697">
        <v>167.21199999999999</v>
      </c>
      <c r="D8" s="697">
        <v>155.82504600000001</v>
      </c>
      <c r="E8" s="697">
        <v>0</v>
      </c>
      <c r="F8" s="698">
        <v>11.386953999999974</v>
      </c>
      <c r="G8" s="699">
        <v>1817.136</v>
      </c>
      <c r="H8" s="697">
        <v>1691.7124703599998</v>
      </c>
      <c r="I8" s="697">
        <v>0</v>
      </c>
      <c r="J8" s="697">
        <v>125.4235296400002</v>
      </c>
      <c r="K8" s="577"/>
      <c r="L8" s="579"/>
      <c r="M8" s="678"/>
      <c r="N8" s="678"/>
    </row>
    <row r="9" spans="1:21" ht="12" customHeight="1">
      <c r="A9" s="651">
        <v>2013</v>
      </c>
      <c r="B9" s="652">
        <v>5</v>
      </c>
      <c r="C9" s="700">
        <v>163.43700000000001</v>
      </c>
      <c r="D9" s="700">
        <v>151.88644299999999</v>
      </c>
      <c r="E9" s="700">
        <v>0</v>
      </c>
      <c r="F9" s="701">
        <v>11.550557000000026</v>
      </c>
      <c r="G9" s="702">
        <v>1773.85</v>
      </c>
      <c r="H9" s="700">
        <v>1647.0091871280001</v>
      </c>
      <c r="I9" s="700">
        <v>0</v>
      </c>
      <c r="J9" s="700">
        <v>126.84081287199979</v>
      </c>
      <c r="K9" s="577"/>
      <c r="L9" s="579"/>
      <c r="M9" s="678"/>
      <c r="N9" s="678"/>
    </row>
    <row r="10" spans="1:21" ht="12" customHeight="1">
      <c r="A10" s="639">
        <v>2014</v>
      </c>
      <c r="B10" s="640">
        <v>5</v>
      </c>
      <c r="C10" s="697">
        <v>168.00440900000001</v>
      </c>
      <c r="D10" s="697">
        <v>143.92599999999999</v>
      </c>
      <c r="E10" s="697">
        <v>0</v>
      </c>
      <c r="F10" s="698">
        <v>24.078409000000022</v>
      </c>
      <c r="G10" s="699">
        <v>1814.2606044805998</v>
      </c>
      <c r="H10" s="697">
        <v>1552.146</v>
      </c>
      <c r="I10" s="697">
        <v>0</v>
      </c>
      <c r="J10" s="697">
        <v>262.11460448059984</v>
      </c>
      <c r="K10" s="577"/>
      <c r="L10" s="579"/>
      <c r="M10" s="678"/>
      <c r="N10" s="678"/>
    </row>
    <row r="11" spans="1:21" ht="12" customHeight="1">
      <c r="A11" s="651">
        <v>2015</v>
      </c>
      <c r="B11" s="652">
        <v>5</v>
      </c>
      <c r="C11" s="700">
        <v>158.42110200000002</v>
      </c>
      <c r="D11" s="700">
        <v>152.53700000000001</v>
      </c>
      <c r="E11" s="700">
        <v>0</v>
      </c>
      <c r="F11" s="701">
        <v>5.8841020000000128</v>
      </c>
      <c r="G11" s="702">
        <v>1722.2116495963</v>
      </c>
      <c r="H11" s="700">
        <v>1658.191</v>
      </c>
      <c r="I11" s="700">
        <v>0</v>
      </c>
      <c r="J11" s="700">
        <v>64.020649596300018</v>
      </c>
      <c r="K11" s="577"/>
      <c r="L11" s="579"/>
      <c r="M11" s="678"/>
      <c r="N11" s="678"/>
    </row>
    <row r="12" spans="1:21" ht="12" customHeight="1">
      <c r="A12" s="639">
        <v>2016</v>
      </c>
      <c r="B12" s="640">
        <v>5</v>
      </c>
      <c r="C12" s="697">
        <v>135.920783</v>
      </c>
      <c r="D12" s="697">
        <v>132.84</v>
      </c>
      <c r="E12" s="697">
        <v>0</v>
      </c>
      <c r="F12" s="698">
        <v>3.0807829999999967</v>
      </c>
      <c r="G12" s="699">
        <v>1472.636014833</v>
      </c>
      <c r="H12" s="697">
        <v>1439.3910000000001</v>
      </c>
      <c r="I12" s="697">
        <v>0</v>
      </c>
      <c r="J12" s="697">
        <v>33.245014832999914</v>
      </c>
      <c r="K12" s="577"/>
      <c r="L12" s="579"/>
      <c r="M12" s="678"/>
      <c r="N12" s="678"/>
    </row>
    <row r="13" spans="1:21" ht="12" customHeight="1">
      <c r="A13" s="651">
        <v>2017</v>
      </c>
      <c r="B13" s="652">
        <v>6</v>
      </c>
      <c r="C13" s="700">
        <v>146.24423799999997</v>
      </c>
      <c r="D13" s="700">
        <v>138.718592</v>
      </c>
      <c r="E13" s="700">
        <v>0.51729999999999998</v>
      </c>
      <c r="F13" s="701">
        <v>7.5256459999999663</v>
      </c>
      <c r="G13" s="702">
        <v>1579.5465430071999</v>
      </c>
      <c r="H13" s="700">
        <v>1498.5353266003999</v>
      </c>
      <c r="I13" s="700">
        <v>5.5129999999999999</v>
      </c>
      <c r="J13" s="700">
        <v>81.011216406800031</v>
      </c>
      <c r="K13" s="577"/>
      <c r="L13" s="579"/>
      <c r="M13" s="678"/>
      <c r="N13" s="678"/>
    </row>
    <row r="14" spans="1:21" ht="12" customHeight="1">
      <c r="A14" s="639">
        <v>2018</v>
      </c>
      <c r="B14" s="640">
        <v>6</v>
      </c>
      <c r="C14" s="697">
        <v>137.11352800000003</v>
      </c>
      <c r="D14" s="697">
        <v>127.77645700000001</v>
      </c>
      <c r="E14" s="697">
        <v>2.7199999999999998E-2</v>
      </c>
      <c r="F14" s="698">
        <v>9.3098710000000029</v>
      </c>
      <c r="G14" s="699">
        <v>1476.5038155359</v>
      </c>
      <c r="H14" s="697">
        <v>1374.5449957120002</v>
      </c>
      <c r="I14" s="697">
        <v>0.30649999999999999</v>
      </c>
      <c r="J14" s="697">
        <v>101.65231982389986</v>
      </c>
      <c r="K14" s="586"/>
      <c r="L14" s="579"/>
      <c r="M14" s="678"/>
      <c r="N14" s="678"/>
    </row>
    <row r="15" spans="1:21" ht="12" customHeight="1">
      <c r="A15" s="651">
        <v>2019</v>
      </c>
      <c r="B15" s="652">
        <v>6</v>
      </c>
      <c r="C15" s="700">
        <v>130.758104</v>
      </c>
      <c r="D15" s="700">
        <v>120.288903</v>
      </c>
      <c r="E15" s="700">
        <v>0.52326700000000004</v>
      </c>
      <c r="F15" s="701">
        <v>9.94593400000001</v>
      </c>
      <c r="G15" s="702">
        <v>1410.2240117025001</v>
      </c>
      <c r="H15" s="700">
        <v>1296.3960395424999</v>
      </c>
      <c r="I15" s="700">
        <v>5.6039899999999996</v>
      </c>
      <c r="J15" s="700">
        <v>108.22398216000001</v>
      </c>
      <c r="K15" s="577"/>
      <c r="L15" s="579"/>
      <c r="M15" s="703"/>
      <c r="N15" s="703"/>
      <c r="O15" s="577"/>
      <c r="Q15" s="577"/>
      <c r="R15" s="577"/>
      <c r="S15" s="577"/>
      <c r="T15" s="577"/>
      <c r="U15" s="577"/>
    </row>
    <row r="16" spans="1:21" ht="9.9499999999999993" customHeight="1">
      <c r="A16" s="662"/>
      <c r="B16" s="662"/>
      <c r="C16" s="663"/>
      <c r="D16" s="663"/>
      <c r="E16" s="617"/>
      <c r="F16" s="617"/>
      <c r="G16" s="662"/>
      <c r="H16" s="663"/>
      <c r="I16" s="663"/>
      <c r="J16" s="663"/>
      <c r="K16" s="577"/>
      <c r="L16" s="579"/>
      <c r="M16" s="678"/>
      <c r="N16" s="678"/>
    </row>
    <row r="17" spans="1:16" ht="14.25" customHeight="1">
      <c r="A17" s="1635"/>
      <c r="B17" s="1635"/>
      <c r="C17" s="1635"/>
      <c r="D17" s="1635"/>
      <c r="E17" s="1635"/>
      <c r="F17" s="1635"/>
      <c r="G17" s="1635"/>
      <c r="H17" s="601"/>
      <c r="I17" s="1631"/>
      <c r="J17" s="1631"/>
      <c r="K17" s="577"/>
      <c r="L17" s="578"/>
      <c r="M17" s="578"/>
      <c r="N17" s="578"/>
      <c r="O17" s="578"/>
    </row>
    <row r="18" spans="1:16" ht="13.5" customHeight="1">
      <c r="A18" s="1650" t="s">
        <v>387</v>
      </c>
      <c r="B18" s="1651"/>
      <c r="C18" s="1651"/>
      <c r="D18" s="1651"/>
      <c r="E18" s="1651"/>
      <c r="F18" s="1650" t="s">
        <v>388</v>
      </c>
      <c r="G18" s="1650"/>
      <c r="H18" s="1650"/>
      <c r="I18" s="1650"/>
      <c r="J18" s="1650"/>
      <c r="L18" s="704"/>
      <c r="M18" s="704"/>
      <c r="N18" s="704"/>
      <c r="O18" s="704"/>
      <c r="P18" s="704"/>
    </row>
    <row r="19" spans="1:16" ht="9.9499999999999993" customHeight="1">
      <c r="A19" s="601"/>
      <c r="B19" s="601"/>
      <c r="C19" s="601"/>
      <c r="D19" s="601"/>
      <c r="E19" s="601"/>
      <c r="F19" s="601"/>
      <c r="G19" s="572"/>
      <c r="H19" s="601"/>
      <c r="I19" s="601"/>
    </row>
    <row r="20" spans="1:16" ht="9.9499999999999993" customHeight="1">
      <c r="A20" s="601"/>
      <c r="B20" s="601"/>
      <c r="E20" s="680"/>
      <c r="F20" s="681"/>
      <c r="G20" s="607"/>
      <c r="H20" s="607"/>
      <c r="I20" s="607"/>
      <c r="J20" s="611"/>
    </row>
    <row r="21" spans="1:16" ht="9.9499999999999993" customHeight="1">
      <c r="A21" s="601"/>
      <c r="B21" s="601"/>
      <c r="E21" s="680"/>
      <c r="F21" s="680"/>
      <c r="G21" s="611"/>
      <c r="H21" s="607" t="str">
        <f>C5</f>
        <v>Celková výroba plynu 
včetně ztrát a vlastní spotřeby plynu</v>
      </c>
      <c r="I21" s="607"/>
      <c r="J21" s="611"/>
    </row>
    <row r="22" spans="1:16" ht="9.9499999999999993" customHeight="1">
      <c r="A22" s="601"/>
      <c r="B22" s="601"/>
      <c r="C22" s="682" t="str">
        <f>'3.3'!A7</f>
        <v>leden</v>
      </c>
      <c r="D22" s="705">
        <f>'3.3'!H7</f>
        <v>11.697421000000002</v>
      </c>
      <c r="E22" s="680"/>
      <c r="F22" s="681"/>
      <c r="G22" s="607">
        <f>A6</f>
        <v>2010</v>
      </c>
      <c r="H22" s="706">
        <f>C6</f>
        <v>155.82</v>
      </c>
      <c r="I22" s="607"/>
      <c r="J22" s="611"/>
    </row>
    <row r="23" spans="1:16" ht="9.9499999999999993" customHeight="1">
      <c r="A23" s="601"/>
      <c r="B23" s="601"/>
      <c r="C23" s="682" t="str">
        <f>'3.3'!A8</f>
        <v>únor</v>
      </c>
      <c r="D23" s="705">
        <f>'3.3'!H8</f>
        <v>10.271711000000002</v>
      </c>
      <c r="E23" s="680"/>
      <c r="F23" s="681"/>
      <c r="G23" s="607">
        <f t="shared" ref="G23:G31" si="0">A7</f>
        <v>2011</v>
      </c>
      <c r="H23" s="706">
        <f t="shared" ref="H23:H31" si="1">C7</f>
        <v>145.66999999999999</v>
      </c>
      <c r="I23" s="607"/>
      <c r="J23" s="611"/>
    </row>
    <row r="24" spans="1:16" ht="9.9499999999999993" customHeight="1">
      <c r="A24" s="601"/>
      <c r="B24" s="601"/>
      <c r="C24" s="682" t="str">
        <f>'3.3'!A9</f>
        <v>březen</v>
      </c>
      <c r="D24" s="705">
        <f>'3.3'!H9</f>
        <v>11.605144999999998</v>
      </c>
      <c r="E24" s="680"/>
      <c r="F24" s="681"/>
      <c r="G24" s="607">
        <f t="shared" si="0"/>
        <v>2012</v>
      </c>
      <c r="H24" s="706">
        <f t="shared" si="1"/>
        <v>167.21199999999999</v>
      </c>
      <c r="I24" s="607"/>
      <c r="J24" s="611"/>
    </row>
    <row r="25" spans="1:16" ht="9.9499999999999993" customHeight="1">
      <c r="A25" s="601"/>
      <c r="B25" s="601"/>
      <c r="C25" s="682" t="str">
        <f>'3.3'!A10</f>
        <v>duben</v>
      </c>
      <c r="D25" s="705">
        <f>'3.3'!H10</f>
        <v>10.549559</v>
      </c>
      <c r="E25" s="680"/>
      <c r="F25" s="681"/>
      <c r="G25" s="607">
        <f t="shared" si="0"/>
        <v>2013</v>
      </c>
      <c r="H25" s="706">
        <f t="shared" si="1"/>
        <v>163.43700000000001</v>
      </c>
      <c r="I25" s="607"/>
      <c r="J25" s="611"/>
    </row>
    <row r="26" spans="1:16" s="599" customFormat="1" ht="9.9499999999999993" customHeight="1">
      <c r="A26" s="601"/>
      <c r="B26" s="601"/>
      <c r="C26" s="682" t="str">
        <f>'3.3'!A11</f>
        <v>květen</v>
      </c>
      <c r="D26" s="705">
        <f>'3.3'!H11</f>
        <v>10.664886999999997</v>
      </c>
      <c r="E26" s="680"/>
      <c r="F26" s="681"/>
      <c r="G26" s="607">
        <f t="shared" si="0"/>
        <v>2014</v>
      </c>
      <c r="H26" s="706">
        <f t="shared" si="1"/>
        <v>168.00440900000001</v>
      </c>
      <c r="I26" s="607"/>
      <c r="J26" s="611"/>
      <c r="L26" s="580"/>
      <c r="M26" s="580"/>
      <c r="N26" s="580"/>
      <c r="O26" s="580"/>
    </row>
    <row r="27" spans="1:16" s="599" customFormat="1" ht="9.9499999999999993" customHeight="1">
      <c r="A27" s="601"/>
      <c r="B27" s="601"/>
      <c r="C27" s="682" t="str">
        <f>'3.3'!A12</f>
        <v>červen</v>
      </c>
      <c r="D27" s="705">
        <f>'3.3'!H12</f>
        <v>10.752150999999998</v>
      </c>
      <c r="E27" s="680"/>
      <c r="F27" s="681"/>
      <c r="G27" s="607">
        <f t="shared" si="0"/>
        <v>2015</v>
      </c>
      <c r="H27" s="706">
        <f t="shared" si="1"/>
        <v>158.42110200000002</v>
      </c>
      <c r="I27" s="607"/>
      <c r="J27" s="611"/>
      <c r="L27" s="580"/>
      <c r="M27" s="580"/>
      <c r="N27" s="580"/>
      <c r="O27" s="580"/>
    </row>
    <row r="28" spans="1:16" s="599" customFormat="1" ht="9.9499999999999993" customHeight="1">
      <c r="A28" s="601"/>
      <c r="B28" s="601"/>
      <c r="C28" s="682" t="str">
        <f>'3.3'!A13</f>
        <v>červenec</v>
      </c>
      <c r="D28" s="705">
        <f>'3.3'!H13</f>
        <v>10.738561999999998</v>
      </c>
      <c r="E28" s="680"/>
      <c r="F28" s="681"/>
      <c r="G28" s="607">
        <f t="shared" si="0"/>
        <v>2016</v>
      </c>
      <c r="H28" s="706">
        <f t="shared" si="1"/>
        <v>135.920783</v>
      </c>
      <c r="I28" s="607"/>
      <c r="J28" s="611"/>
      <c r="L28" s="580"/>
      <c r="M28" s="580"/>
      <c r="N28" s="580"/>
      <c r="O28" s="580"/>
    </row>
    <row r="29" spans="1:16" s="599" customFormat="1" ht="9.9499999999999993" customHeight="1">
      <c r="A29" s="601"/>
      <c r="B29" s="601"/>
      <c r="C29" s="682" t="str">
        <f>'3.3'!A14</f>
        <v>srpen</v>
      </c>
      <c r="D29" s="705">
        <f>'3.3'!H14</f>
        <v>10.986037999999999</v>
      </c>
      <c r="E29" s="680"/>
      <c r="F29" s="681"/>
      <c r="G29" s="607">
        <f t="shared" si="0"/>
        <v>2017</v>
      </c>
      <c r="H29" s="706">
        <f t="shared" si="1"/>
        <v>146.24423799999997</v>
      </c>
      <c r="I29" s="607"/>
      <c r="J29" s="611"/>
      <c r="L29" s="580"/>
      <c r="M29" s="580"/>
      <c r="N29" s="580"/>
      <c r="O29" s="580"/>
    </row>
    <row r="30" spans="1:16" s="599" customFormat="1" ht="9.9499999999999993" customHeight="1">
      <c r="A30" s="601"/>
      <c r="B30" s="601"/>
      <c r="C30" s="682" t="str">
        <f>'3.3'!A15</f>
        <v>září</v>
      </c>
      <c r="D30" s="705">
        <f>'3.3'!H15</f>
        <v>10.462438000000001</v>
      </c>
      <c r="E30" s="680"/>
      <c r="F30" s="681"/>
      <c r="G30" s="607">
        <f t="shared" si="0"/>
        <v>2018</v>
      </c>
      <c r="H30" s="706">
        <f t="shared" si="1"/>
        <v>137.11352800000003</v>
      </c>
      <c r="I30" s="607"/>
      <c r="J30" s="611"/>
      <c r="L30" s="580"/>
      <c r="M30" s="580"/>
      <c r="N30" s="580"/>
      <c r="O30" s="580"/>
    </row>
    <row r="31" spans="1:16" s="599" customFormat="1" ht="9.9499999999999993" customHeight="1">
      <c r="A31" s="601"/>
      <c r="B31" s="601"/>
      <c r="C31" s="682" t="str">
        <f>'3.3'!A16</f>
        <v>říjen</v>
      </c>
      <c r="D31" s="705">
        <f>'3.3'!H16</f>
        <v>10.491746000000001</v>
      </c>
      <c r="E31" s="680"/>
      <c r="F31" s="681"/>
      <c r="G31" s="607">
        <f t="shared" si="0"/>
        <v>2019</v>
      </c>
      <c r="H31" s="706">
        <f t="shared" si="1"/>
        <v>130.758104</v>
      </c>
      <c r="I31" s="607"/>
      <c r="J31" s="611"/>
      <c r="L31" s="580"/>
      <c r="M31" s="580"/>
      <c r="N31" s="580"/>
      <c r="O31" s="580"/>
    </row>
    <row r="32" spans="1:16" s="599" customFormat="1" ht="9.9499999999999993" customHeight="1">
      <c r="A32" s="601"/>
      <c r="B32" s="601"/>
      <c r="C32" s="682" t="str">
        <f>'3.3'!A17</f>
        <v>listopad</v>
      </c>
      <c r="D32" s="705">
        <f>'3.3'!H17</f>
        <v>10.213415999999999</v>
      </c>
      <c r="E32" s="680"/>
      <c r="F32" s="601"/>
      <c r="G32" s="601"/>
      <c r="H32" s="601"/>
      <c r="I32" s="601"/>
      <c r="J32" s="580"/>
      <c r="L32" s="580"/>
      <c r="M32" s="580"/>
      <c r="N32" s="580"/>
      <c r="O32" s="580"/>
    </row>
    <row r="33" spans="1:15" s="599" customFormat="1" ht="9.9499999999999993" customHeight="1">
      <c r="A33" s="601"/>
      <c r="B33" s="601"/>
      <c r="C33" s="682" t="str">
        <f>'3.3'!A18</f>
        <v>prosinec</v>
      </c>
      <c r="D33" s="705">
        <f>'3.3'!H18</f>
        <v>12.32503</v>
      </c>
      <c r="E33" s="680"/>
      <c r="F33" s="601"/>
      <c r="G33" s="601"/>
      <c r="H33" s="601"/>
      <c r="I33" s="601"/>
      <c r="J33" s="601"/>
      <c r="L33" s="580"/>
      <c r="M33" s="580"/>
      <c r="N33" s="580"/>
      <c r="O33" s="580"/>
    </row>
    <row r="34" spans="1:15" s="599" customFormat="1" ht="9.9499999999999993" customHeight="1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L34" s="580"/>
      <c r="M34" s="580"/>
      <c r="N34" s="580"/>
      <c r="O34" s="580"/>
    </row>
    <row r="35" spans="1:15" s="599" customFormat="1" ht="9.9499999999999993" customHeight="1">
      <c r="A35" s="601"/>
      <c r="B35" s="601"/>
      <c r="C35" s="601"/>
      <c r="D35" s="601"/>
      <c r="E35" s="601"/>
      <c r="F35" s="601"/>
      <c r="G35" s="601"/>
      <c r="H35" s="601"/>
      <c r="I35" s="601"/>
      <c r="J35" s="601"/>
      <c r="L35" s="580"/>
      <c r="M35" s="580"/>
      <c r="N35" s="580"/>
      <c r="O35" s="580"/>
    </row>
    <row r="36" spans="1:15" s="599" customFormat="1" ht="9.9499999999999993" customHeight="1">
      <c r="A36" s="626"/>
      <c r="B36" s="626"/>
      <c r="C36" s="626"/>
      <c r="D36" s="626"/>
      <c r="E36" s="626"/>
      <c r="F36" s="626"/>
      <c r="G36" s="626"/>
      <c r="H36" s="626"/>
      <c r="I36" s="626"/>
      <c r="J36" s="626"/>
      <c r="L36" s="580"/>
      <c r="M36" s="580"/>
      <c r="N36" s="580"/>
      <c r="O36" s="580"/>
    </row>
    <row r="37" spans="1:15" s="599" customFormat="1" ht="16.5" customHeight="1">
      <c r="B37" s="626"/>
      <c r="C37" s="626"/>
      <c r="D37" s="626"/>
      <c r="E37" s="626"/>
      <c r="F37" s="626"/>
      <c r="G37" s="626"/>
      <c r="H37" s="626"/>
      <c r="I37" s="626"/>
      <c r="J37" s="626"/>
      <c r="L37" s="580"/>
      <c r="M37" s="580"/>
      <c r="N37" s="580"/>
      <c r="O37" s="580"/>
    </row>
    <row r="38" spans="1:15" s="599" customFormat="1" ht="9.9499999999999993" customHeight="1">
      <c r="A38" s="626"/>
      <c r="B38" s="626"/>
      <c r="C38" s="626"/>
      <c r="D38" s="626"/>
      <c r="E38" s="626"/>
      <c r="F38" s="626"/>
      <c r="G38" s="626"/>
      <c r="H38" s="626"/>
      <c r="I38" s="626"/>
      <c r="J38" s="626"/>
      <c r="L38" s="580"/>
      <c r="M38" s="580"/>
      <c r="N38" s="580"/>
      <c r="O38" s="580"/>
    </row>
    <row r="39" spans="1:15" s="599" customFormat="1" ht="9.9499999999999993" customHeight="1">
      <c r="A39" s="684"/>
      <c r="B39" s="684"/>
      <c r="C39" s="684"/>
      <c r="D39" s="684"/>
      <c r="E39" s="684"/>
      <c r="F39" s="684"/>
      <c r="G39" s="684"/>
      <c r="H39" s="684"/>
      <c r="I39" s="684"/>
      <c r="J39" s="684"/>
      <c r="L39" s="580"/>
      <c r="M39" s="580"/>
      <c r="N39" s="580"/>
      <c r="O39" s="580"/>
    </row>
    <row r="40" spans="1:15" s="599" customFormat="1" ht="9.9499999999999993" customHeight="1">
      <c r="A40" s="601"/>
      <c r="B40" s="601"/>
      <c r="C40" s="601"/>
      <c r="D40" s="601"/>
      <c r="E40" s="601"/>
      <c r="F40" s="601"/>
      <c r="G40" s="601"/>
      <c r="H40" s="601"/>
      <c r="I40" s="601"/>
      <c r="J40" s="601"/>
      <c r="L40" s="580"/>
      <c r="M40" s="580"/>
      <c r="N40" s="580"/>
      <c r="O40" s="580"/>
    </row>
    <row r="41" spans="1:15" s="599" customFormat="1" ht="18" customHeight="1">
      <c r="A41" s="1628" t="s">
        <v>558</v>
      </c>
      <c r="B41" s="1628"/>
      <c r="C41" s="1628"/>
      <c r="D41" s="1628"/>
      <c r="E41" s="1628"/>
      <c r="F41" s="1628"/>
      <c r="G41" s="1628"/>
      <c r="H41" s="1628"/>
      <c r="I41" s="1628"/>
      <c r="J41" s="1628"/>
      <c r="L41" s="580"/>
      <c r="M41" s="580"/>
      <c r="N41" s="580"/>
      <c r="O41" s="580"/>
    </row>
    <row r="42" spans="1:15" ht="9.9499999999999993" customHeight="1">
      <c r="A42" s="1628"/>
      <c r="B42" s="1628"/>
      <c r="C42" s="1628"/>
      <c r="D42" s="1628"/>
      <c r="E42" s="1628"/>
      <c r="F42" s="1628"/>
      <c r="G42" s="1628"/>
      <c r="H42" s="1628"/>
      <c r="I42" s="1628"/>
      <c r="J42" s="1628"/>
    </row>
    <row r="43" spans="1:15" ht="9.9499999999999993" customHeight="1">
      <c r="A43" s="617"/>
      <c r="B43" s="617"/>
      <c r="C43" s="617"/>
      <c r="D43" s="617"/>
      <c r="E43" s="617"/>
      <c r="F43" s="617"/>
      <c r="G43" s="617"/>
      <c r="H43" s="617"/>
      <c r="I43" s="599"/>
      <c r="J43" s="599"/>
    </row>
    <row r="44" spans="1:15" ht="6" customHeight="1">
      <c r="A44" s="617"/>
      <c r="B44" s="617"/>
      <c r="C44" s="617"/>
      <c r="D44" s="617"/>
      <c r="E44" s="617"/>
      <c r="F44" s="617"/>
      <c r="G44" s="617"/>
      <c r="H44" s="617"/>
      <c r="I44" s="599"/>
      <c r="J44" s="599"/>
    </row>
    <row r="45" spans="1:15" ht="14.25" customHeight="1">
      <c r="A45" s="1649"/>
      <c r="B45" s="1649"/>
      <c r="C45" s="1649"/>
      <c r="D45" s="1649"/>
      <c r="E45" s="1649"/>
      <c r="F45" s="1649"/>
      <c r="G45" s="1649"/>
      <c r="H45" s="1649"/>
      <c r="I45" s="1649"/>
      <c r="J45" s="1649"/>
    </row>
    <row r="46" spans="1:15">
      <c r="C46" s="600"/>
      <c r="D46" s="600"/>
      <c r="E46" s="600"/>
      <c r="F46" s="600"/>
      <c r="G46" s="600"/>
      <c r="H46" s="600"/>
    </row>
    <row r="47" spans="1:15">
      <c r="A47" s="600"/>
      <c r="B47" s="600"/>
      <c r="C47" s="600"/>
      <c r="D47" s="600"/>
      <c r="E47" s="600"/>
      <c r="F47" s="600"/>
      <c r="G47" s="600"/>
      <c r="H47" s="600"/>
    </row>
    <row r="48" spans="1:15">
      <c r="A48" s="600"/>
      <c r="B48" s="600"/>
      <c r="C48" s="600"/>
      <c r="D48" s="600"/>
      <c r="E48" s="600"/>
      <c r="F48" s="600"/>
      <c r="G48" s="600"/>
      <c r="H48" s="600"/>
    </row>
    <row r="49" spans="1:8">
      <c r="A49" s="600"/>
      <c r="B49" s="600"/>
      <c r="C49" s="600"/>
      <c r="D49" s="600"/>
      <c r="E49" s="600"/>
      <c r="F49" s="600"/>
      <c r="G49" s="600"/>
      <c r="H49" s="600"/>
    </row>
    <row r="50" spans="1:8">
      <c r="A50" s="600"/>
      <c r="B50" s="600"/>
      <c r="C50" s="600"/>
      <c r="D50" s="600"/>
      <c r="E50" s="600"/>
      <c r="F50" s="600"/>
      <c r="G50" s="600"/>
      <c r="H50" s="600"/>
    </row>
    <row r="51" spans="1:8">
      <c r="A51" s="600"/>
      <c r="B51" s="600"/>
      <c r="C51" s="600"/>
      <c r="D51" s="600"/>
      <c r="E51" s="600"/>
      <c r="F51" s="600"/>
      <c r="G51" s="600"/>
      <c r="H51" s="600"/>
    </row>
    <row r="52" spans="1:8">
      <c r="A52" s="600"/>
      <c r="B52" s="600"/>
      <c r="C52" s="600"/>
      <c r="D52" s="600"/>
      <c r="E52" s="600"/>
      <c r="F52" s="600"/>
      <c r="G52" s="600"/>
      <c r="H52" s="600"/>
    </row>
    <row r="53" spans="1:8">
      <c r="A53" s="600"/>
      <c r="B53" s="600"/>
      <c r="C53" s="600"/>
      <c r="D53" s="600"/>
      <c r="E53" s="600"/>
      <c r="F53" s="600"/>
      <c r="G53" s="600"/>
      <c r="H53" s="600"/>
    </row>
    <row r="54" spans="1:8">
      <c r="A54" s="600"/>
      <c r="B54" s="600"/>
      <c r="C54" s="600"/>
      <c r="D54" s="600"/>
      <c r="E54" s="600"/>
      <c r="F54" s="600"/>
      <c r="G54" s="600"/>
      <c r="H54" s="600"/>
    </row>
  </sheetData>
  <mergeCells count="9">
    <mergeCell ref="A3:J3"/>
    <mergeCell ref="G4:J4"/>
    <mergeCell ref="A45:J45"/>
    <mergeCell ref="A17:G17"/>
    <mergeCell ref="I17:J17"/>
    <mergeCell ref="C4:F4"/>
    <mergeCell ref="A41:J42"/>
    <mergeCell ref="A18:E18"/>
    <mergeCell ref="F18:J18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U47"/>
  <sheetViews>
    <sheetView showGridLines="0" zoomScaleNormal="100" zoomScaleSheetLayoutView="100" workbookViewId="0"/>
  </sheetViews>
  <sheetFormatPr defaultRowHeight="12.75"/>
  <cols>
    <col min="1" max="1" width="7.42578125" style="488" customWidth="1"/>
    <col min="2" max="3" width="6.7109375" style="488" customWidth="1"/>
    <col min="4" max="4" width="7.28515625" style="488" customWidth="1"/>
    <col min="5" max="6" width="6.7109375" style="488" customWidth="1"/>
    <col min="7" max="7" width="7.28515625" style="488" customWidth="1"/>
    <col min="8" max="11" width="7.7109375" style="488" customWidth="1"/>
    <col min="12" max="12" width="1.7109375" style="488" customWidth="1"/>
    <col min="13" max="18" width="10.28515625" style="488" customWidth="1"/>
    <col min="19" max="257" width="9.140625" style="488"/>
    <col min="258" max="270" width="10.7109375" style="488" customWidth="1"/>
    <col min="271" max="513" width="9.140625" style="488"/>
    <col min="514" max="526" width="10.7109375" style="488" customWidth="1"/>
    <col min="527" max="769" width="9.140625" style="488"/>
    <col min="770" max="782" width="10.7109375" style="488" customWidth="1"/>
    <col min="783" max="1025" width="9.140625" style="488"/>
    <col min="1026" max="1038" width="10.7109375" style="488" customWidth="1"/>
    <col min="1039" max="1281" width="9.140625" style="488"/>
    <col min="1282" max="1294" width="10.7109375" style="488" customWidth="1"/>
    <col min="1295" max="1537" width="9.140625" style="488"/>
    <col min="1538" max="1550" width="10.7109375" style="488" customWidth="1"/>
    <col min="1551" max="1793" width="9.140625" style="488"/>
    <col min="1794" max="1806" width="10.7109375" style="488" customWidth="1"/>
    <col min="1807" max="2049" width="9.140625" style="488"/>
    <col min="2050" max="2062" width="10.7109375" style="488" customWidth="1"/>
    <col min="2063" max="2305" width="9.140625" style="488"/>
    <col min="2306" max="2318" width="10.7109375" style="488" customWidth="1"/>
    <col min="2319" max="2561" width="9.140625" style="488"/>
    <col min="2562" max="2574" width="10.7109375" style="488" customWidth="1"/>
    <col min="2575" max="2817" width="9.140625" style="488"/>
    <col min="2818" max="2830" width="10.7109375" style="488" customWidth="1"/>
    <col min="2831" max="3073" width="9.140625" style="488"/>
    <col min="3074" max="3086" width="10.7109375" style="488" customWidth="1"/>
    <col min="3087" max="3329" width="9.140625" style="488"/>
    <col min="3330" max="3342" width="10.7109375" style="488" customWidth="1"/>
    <col min="3343" max="3585" width="9.140625" style="488"/>
    <col min="3586" max="3598" width="10.7109375" style="488" customWidth="1"/>
    <col min="3599" max="3841" width="9.140625" style="488"/>
    <col min="3842" max="3854" width="10.7109375" style="488" customWidth="1"/>
    <col min="3855" max="4097" width="9.140625" style="488"/>
    <col min="4098" max="4110" width="10.7109375" style="488" customWidth="1"/>
    <col min="4111" max="4353" width="9.140625" style="488"/>
    <col min="4354" max="4366" width="10.7109375" style="488" customWidth="1"/>
    <col min="4367" max="4609" width="9.140625" style="488"/>
    <col min="4610" max="4622" width="10.7109375" style="488" customWidth="1"/>
    <col min="4623" max="4865" width="9.140625" style="488"/>
    <col min="4866" max="4878" width="10.7109375" style="488" customWidth="1"/>
    <col min="4879" max="5121" width="9.140625" style="488"/>
    <col min="5122" max="5134" width="10.7109375" style="488" customWidth="1"/>
    <col min="5135" max="5377" width="9.140625" style="488"/>
    <col min="5378" max="5390" width="10.7109375" style="488" customWidth="1"/>
    <col min="5391" max="5633" width="9.140625" style="488"/>
    <col min="5634" max="5646" width="10.7109375" style="488" customWidth="1"/>
    <col min="5647" max="5889" width="9.140625" style="488"/>
    <col min="5890" max="5902" width="10.7109375" style="488" customWidth="1"/>
    <col min="5903" max="6145" width="9.140625" style="488"/>
    <col min="6146" max="6158" width="10.7109375" style="488" customWidth="1"/>
    <col min="6159" max="6401" width="9.140625" style="488"/>
    <col min="6402" max="6414" width="10.7109375" style="488" customWidth="1"/>
    <col min="6415" max="6657" width="9.140625" style="488"/>
    <col min="6658" max="6670" width="10.7109375" style="488" customWidth="1"/>
    <col min="6671" max="6913" width="9.140625" style="488"/>
    <col min="6914" max="6926" width="10.7109375" style="488" customWidth="1"/>
    <col min="6927" max="7169" width="9.140625" style="488"/>
    <col min="7170" max="7182" width="10.7109375" style="488" customWidth="1"/>
    <col min="7183" max="7425" width="9.140625" style="488"/>
    <col min="7426" max="7438" width="10.7109375" style="488" customWidth="1"/>
    <col min="7439" max="7681" width="9.140625" style="488"/>
    <col min="7682" max="7694" width="10.7109375" style="488" customWidth="1"/>
    <col min="7695" max="7937" width="9.140625" style="488"/>
    <col min="7938" max="7950" width="10.7109375" style="488" customWidth="1"/>
    <col min="7951" max="8193" width="9.140625" style="488"/>
    <col min="8194" max="8206" width="10.7109375" style="488" customWidth="1"/>
    <col min="8207" max="8449" width="9.140625" style="488"/>
    <col min="8450" max="8462" width="10.7109375" style="488" customWidth="1"/>
    <col min="8463" max="8705" width="9.140625" style="488"/>
    <col min="8706" max="8718" width="10.7109375" style="488" customWidth="1"/>
    <col min="8719" max="8961" width="9.140625" style="488"/>
    <col min="8962" max="8974" width="10.7109375" style="488" customWidth="1"/>
    <col min="8975" max="9217" width="9.140625" style="488"/>
    <col min="9218" max="9230" width="10.7109375" style="488" customWidth="1"/>
    <col min="9231" max="9473" width="9.140625" style="488"/>
    <col min="9474" max="9486" width="10.7109375" style="488" customWidth="1"/>
    <col min="9487" max="9729" width="9.140625" style="488"/>
    <col min="9730" max="9742" width="10.7109375" style="488" customWidth="1"/>
    <col min="9743" max="9985" width="9.140625" style="488"/>
    <col min="9986" max="9998" width="10.7109375" style="488" customWidth="1"/>
    <col min="9999" max="10241" width="9.140625" style="488"/>
    <col min="10242" max="10254" width="10.7109375" style="488" customWidth="1"/>
    <col min="10255" max="10497" width="9.140625" style="488"/>
    <col min="10498" max="10510" width="10.7109375" style="488" customWidth="1"/>
    <col min="10511" max="10753" width="9.140625" style="488"/>
    <col min="10754" max="10766" width="10.7109375" style="488" customWidth="1"/>
    <col min="10767" max="11009" width="9.140625" style="488"/>
    <col min="11010" max="11022" width="10.7109375" style="488" customWidth="1"/>
    <col min="11023" max="11265" width="9.140625" style="488"/>
    <col min="11266" max="11278" width="10.7109375" style="488" customWidth="1"/>
    <col min="11279" max="11521" width="9.140625" style="488"/>
    <col min="11522" max="11534" width="10.7109375" style="488" customWidth="1"/>
    <col min="11535" max="11777" width="9.140625" style="488"/>
    <col min="11778" max="11790" width="10.7109375" style="488" customWidth="1"/>
    <col min="11791" max="12033" width="9.140625" style="488"/>
    <col min="12034" max="12046" width="10.7109375" style="488" customWidth="1"/>
    <col min="12047" max="12289" width="9.140625" style="488"/>
    <col min="12290" max="12302" width="10.7109375" style="488" customWidth="1"/>
    <col min="12303" max="12545" width="9.140625" style="488"/>
    <col min="12546" max="12558" width="10.7109375" style="488" customWidth="1"/>
    <col min="12559" max="12801" width="9.140625" style="488"/>
    <col min="12802" max="12814" width="10.7109375" style="488" customWidth="1"/>
    <col min="12815" max="13057" width="9.140625" style="488"/>
    <col min="13058" max="13070" width="10.7109375" style="488" customWidth="1"/>
    <col min="13071" max="13313" width="9.140625" style="488"/>
    <col min="13314" max="13326" width="10.7109375" style="488" customWidth="1"/>
    <col min="13327" max="13569" width="9.140625" style="488"/>
    <col min="13570" max="13582" width="10.7109375" style="488" customWidth="1"/>
    <col min="13583" max="13825" width="9.140625" style="488"/>
    <col min="13826" max="13838" width="10.7109375" style="488" customWidth="1"/>
    <col min="13839" max="14081" width="9.140625" style="488"/>
    <col min="14082" max="14094" width="10.7109375" style="488" customWidth="1"/>
    <col min="14095" max="14337" width="9.140625" style="488"/>
    <col min="14338" max="14350" width="10.7109375" style="488" customWidth="1"/>
    <col min="14351" max="14593" width="9.140625" style="488"/>
    <col min="14594" max="14606" width="10.7109375" style="488" customWidth="1"/>
    <col min="14607" max="14849" width="9.140625" style="488"/>
    <col min="14850" max="14862" width="10.7109375" style="488" customWidth="1"/>
    <col min="14863" max="15105" width="9.140625" style="488"/>
    <col min="15106" max="15118" width="10.7109375" style="488" customWidth="1"/>
    <col min="15119" max="15361" width="9.140625" style="488"/>
    <col min="15362" max="15374" width="10.7109375" style="488" customWidth="1"/>
    <col min="15375" max="15617" width="9.140625" style="488"/>
    <col min="15618" max="15630" width="10.7109375" style="488" customWidth="1"/>
    <col min="15631" max="15873" width="9.140625" style="488"/>
    <col min="15874" max="15886" width="10.7109375" style="488" customWidth="1"/>
    <col min="15887" max="16129" width="9.140625" style="488"/>
    <col min="16130" max="16142" width="10.7109375" style="488" customWidth="1"/>
    <col min="16143" max="16383" width="9.140625" style="488"/>
    <col min="16384" max="16384" width="9.140625" style="488" customWidth="1"/>
  </cols>
  <sheetData>
    <row r="1" spans="1:21" s="739" customFormat="1" ht="18" customHeight="1">
      <c r="A1" s="360" t="s">
        <v>430</v>
      </c>
      <c r="P1" s="740"/>
      <c r="Q1" s="740"/>
      <c r="R1" s="741"/>
    </row>
    <row r="2" spans="1:21" s="739" customFormat="1" ht="5.0999999999999996" customHeight="1">
      <c r="P2" s="740"/>
      <c r="Q2" s="740"/>
      <c r="R2" s="741"/>
    </row>
    <row r="3" spans="1:21" s="742" customFormat="1" ht="18" customHeight="1">
      <c r="A3" s="1582" t="s">
        <v>499</v>
      </c>
      <c r="B3" s="1582"/>
      <c r="C3" s="1582"/>
      <c r="D3" s="1582"/>
      <c r="E3" s="1582"/>
      <c r="F3" s="1582"/>
      <c r="G3" s="1582"/>
      <c r="H3" s="1582"/>
      <c r="I3" s="1582"/>
      <c r="J3" s="1582"/>
      <c r="K3" s="1582"/>
      <c r="L3" s="1582"/>
      <c r="M3" s="1582"/>
      <c r="N3" s="1582"/>
      <c r="O3" s="1582"/>
      <c r="P3" s="1582"/>
      <c r="Q3" s="1582"/>
      <c r="R3" s="1582"/>
    </row>
    <row r="4" spans="1:21" ht="5.0999999999999996" customHeight="1">
      <c r="A4" s="508"/>
      <c r="B4" s="508"/>
      <c r="C4" s="508"/>
      <c r="D4" s="508"/>
      <c r="E4" s="508"/>
      <c r="F4" s="508"/>
      <c r="G4" s="508"/>
      <c r="H4" s="508"/>
      <c r="I4" s="508"/>
      <c r="J4" s="509"/>
      <c r="K4" s="508"/>
      <c r="L4" s="743"/>
      <c r="M4" s="743"/>
      <c r="N4" s="743"/>
      <c r="O4" s="743"/>
      <c r="P4" s="743"/>
      <c r="Q4" s="743"/>
      <c r="R4" s="743"/>
    </row>
    <row r="5" spans="1:21" ht="17.25" customHeight="1">
      <c r="A5" s="1654">
        <v>2019</v>
      </c>
      <c r="B5" s="1655"/>
      <c r="C5" s="1655"/>
      <c r="D5" s="1655"/>
      <c r="E5" s="1655"/>
      <c r="F5" s="1655"/>
      <c r="G5" s="1655"/>
      <c r="H5" s="1655"/>
      <c r="I5" s="1655"/>
      <c r="J5" s="1655"/>
      <c r="K5" s="1656"/>
      <c r="L5" s="733"/>
      <c r="M5" s="733"/>
      <c r="N5" s="733"/>
      <c r="O5" s="733"/>
      <c r="P5" s="733"/>
      <c r="Q5" s="733"/>
      <c r="R5" s="733"/>
    </row>
    <row r="6" spans="1:21" ht="19.899999999999999" customHeight="1">
      <c r="A6" s="97"/>
      <c r="B6" s="1652" t="s">
        <v>426</v>
      </c>
      <c r="C6" s="1589"/>
      <c r="D6" s="1589"/>
      <c r="E6" s="1589"/>
      <c r="F6" s="1589"/>
      <c r="G6" s="1574"/>
      <c r="H6" s="1652" t="s">
        <v>49</v>
      </c>
      <c r="I6" s="1589"/>
      <c r="J6" s="1589"/>
      <c r="K6" s="1574"/>
      <c r="L6" s="1653"/>
      <c r="M6" s="1653"/>
      <c r="N6" s="1653"/>
      <c r="O6" s="1653"/>
      <c r="P6" s="1653"/>
      <c r="Q6" s="1653"/>
      <c r="R6" s="1653"/>
    </row>
    <row r="7" spans="1:21" ht="15" customHeight="1">
      <c r="A7" s="98"/>
      <c r="B7" s="1659" t="s">
        <v>202</v>
      </c>
      <c r="C7" s="1660"/>
      <c r="D7" s="1657" t="s">
        <v>48</v>
      </c>
      <c r="E7" s="1659" t="s">
        <v>200</v>
      </c>
      <c r="F7" s="1660"/>
      <c r="G7" s="1657" t="str">
        <f>D7</f>
        <v>meziroční změna</v>
      </c>
      <c r="H7" s="1657" t="str">
        <f>B7</f>
        <v>Skutečnost</v>
      </c>
      <c r="I7" s="1657"/>
      <c r="J7" s="1657" t="str">
        <f>E7</f>
        <v>Přepočet</v>
      </c>
      <c r="K7" s="1657"/>
      <c r="L7" s="1658"/>
      <c r="M7" s="1658"/>
      <c r="N7" s="1658"/>
      <c r="O7" s="1658"/>
      <c r="P7" s="1658"/>
      <c r="Q7" s="1658"/>
      <c r="R7" s="1658"/>
      <c r="T7" s="491"/>
    </row>
    <row r="8" spans="1:21" ht="28.5" customHeight="1">
      <c r="A8" s="67" t="s">
        <v>287</v>
      </c>
      <c r="B8" s="99">
        <v>2019</v>
      </c>
      <c r="C8" s="100">
        <f>B8-1</f>
        <v>2018</v>
      </c>
      <c r="D8" s="1661"/>
      <c r="E8" s="99">
        <f>B8</f>
        <v>2019</v>
      </c>
      <c r="F8" s="100">
        <f>C8</f>
        <v>2018</v>
      </c>
      <c r="G8" s="1661"/>
      <c r="H8" s="99">
        <f>B8</f>
        <v>2019</v>
      </c>
      <c r="I8" s="100">
        <f>C8</f>
        <v>2018</v>
      </c>
      <c r="J8" s="99">
        <f>B8</f>
        <v>2019</v>
      </c>
      <c r="K8" s="100">
        <f>C8</f>
        <v>2018</v>
      </c>
      <c r="L8" s="734"/>
      <c r="M8" s="735"/>
      <c r="N8" s="736">
        <f>B8</f>
        <v>2019</v>
      </c>
      <c r="O8" s="736">
        <f>C8</f>
        <v>2018</v>
      </c>
      <c r="P8" s="735" t="s">
        <v>192</v>
      </c>
      <c r="Q8" s="737"/>
      <c r="R8" s="738"/>
      <c r="T8" s="491"/>
      <c r="U8" s="720"/>
    </row>
    <row r="9" spans="1:21" ht="19.149999999999999" customHeight="1">
      <c r="A9" s="711" t="s">
        <v>26</v>
      </c>
      <c r="B9" s="456">
        <v>1283.8187262119516</v>
      </c>
      <c r="C9" s="712">
        <v>1083.5038862714575</v>
      </c>
      <c r="D9" s="713">
        <f>(B9-C9)/C9</f>
        <v>0.18487690028488538</v>
      </c>
      <c r="E9" s="714">
        <v>1298.2524019397456</v>
      </c>
      <c r="F9" s="715">
        <v>1221.8417495214117</v>
      </c>
      <c r="G9" s="713">
        <f>(E9-F9)/F9</f>
        <v>6.2537274117751784E-2</v>
      </c>
      <c r="H9" s="458">
        <v>13725.126524848998</v>
      </c>
      <c r="I9" s="716">
        <v>11552.47920160608</v>
      </c>
      <c r="J9" s="458">
        <v>13879.434934235689</v>
      </c>
      <c r="K9" s="712">
        <v>13027.457461978429</v>
      </c>
      <c r="L9" s="709"/>
      <c r="M9" s="717" t="str">
        <f>A9</f>
        <v>leden</v>
      </c>
      <c r="N9" s="717">
        <f>B9</f>
        <v>1283.8187262119516</v>
      </c>
      <c r="O9" s="717">
        <f>C9</f>
        <v>1083.5038862714575</v>
      </c>
      <c r="P9" s="717">
        <f>N9-O9</f>
        <v>200.31483994049404</v>
      </c>
      <c r="Q9" s="718"/>
      <c r="R9" s="709"/>
      <c r="S9" s="719"/>
      <c r="T9" s="491"/>
      <c r="U9" s="720"/>
    </row>
    <row r="10" spans="1:21" ht="19.149999999999999" customHeight="1">
      <c r="A10" s="721" t="s">
        <v>27</v>
      </c>
      <c r="B10" s="456">
        <v>1003.4430091398486</v>
      </c>
      <c r="C10" s="722">
        <v>1157.3339622096141</v>
      </c>
      <c r="D10" s="723">
        <f t="shared" ref="D10:D27" si="0">(B10-C10)/C10</f>
        <v>-0.13297022129718947</v>
      </c>
      <c r="E10" s="714">
        <v>1086.2279787313216</v>
      </c>
      <c r="F10" s="724">
        <v>1066.6684784531276</v>
      </c>
      <c r="G10" s="723">
        <f t="shared" ref="G10:G27" si="1">(E10-F10)/F10</f>
        <v>1.8337000364498476E-2</v>
      </c>
      <c r="H10" s="458">
        <v>10719.004727805801</v>
      </c>
      <c r="I10" s="722">
        <v>12345.273285917072</v>
      </c>
      <c r="J10" s="458">
        <v>11603.332459784237</v>
      </c>
      <c r="K10" s="725">
        <v>11378.144743487157</v>
      </c>
      <c r="L10" s="726"/>
      <c r="M10" s="717" t="str">
        <f t="shared" ref="M10:M20" si="2">A10</f>
        <v>únor</v>
      </c>
      <c r="N10" s="717">
        <f t="shared" ref="N10:N20" si="3">B10</f>
        <v>1003.4430091398486</v>
      </c>
      <c r="O10" s="717">
        <f t="shared" ref="O10:O20" si="4">C10</f>
        <v>1157.3339622096141</v>
      </c>
      <c r="P10" s="717">
        <f t="shared" ref="P10:P20" si="5">N10-O10</f>
        <v>-153.89095306976549</v>
      </c>
      <c r="Q10" s="718"/>
      <c r="R10" s="709"/>
      <c r="S10" s="719"/>
      <c r="T10" s="491"/>
      <c r="U10" s="491"/>
    </row>
    <row r="11" spans="1:21" ht="19.149999999999999" customHeight="1">
      <c r="A11" s="727" t="s">
        <v>28</v>
      </c>
      <c r="B11" s="481">
        <v>844.29823052045367</v>
      </c>
      <c r="C11" s="728">
        <v>1097.0917725142051</v>
      </c>
      <c r="D11" s="729">
        <f t="shared" si="0"/>
        <v>-0.23042150923657417</v>
      </c>
      <c r="E11" s="730">
        <v>939.07502800790348</v>
      </c>
      <c r="F11" s="731">
        <v>1010.3130161138514</v>
      </c>
      <c r="G11" s="729">
        <f t="shared" si="1"/>
        <v>-7.0510808996565644E-2</v>
      </c>
      <c r="H11" s="471">
        <v>9009.5960941619996</v>
      </c>
      <c r="I11" s="728">
        <v>11698.814004162894</v>
      </c>
      <c r="J11" s="471">
        <v>10020.969366771771</v>
      </c>
      <c r="K11" s="732">
        <v>10773.450182172171</v>
      </c>
      <c r="L11" s="726"/>
      <c r="M11" s="717" t="str">
        <f t="shared" si="2"/>
        <v>březen</v>
      </c>
      <c r="N11" s="717">
        <f t="shared" si="3"/>
        <v>844.29823052045367</v>
      </c>
      <c r="O11" s="717">
        <f t="shared" si="4"/>
        <v>1097.0917725142051</v>
      </c>
      <c r="P11" s="717">
        <f t="shared" si="5"/>
        <v>-252.79354199375143</v>
      </c>
      <c r="Q11" s="718"/>
      <c r="R11" s="709"/>
      <c r="S11" s="719"/>
      <c r="T11" s="491"/>
      <c r="U11" s="491"/>
    </row>
    <row r="12" spans="1:21" ht="19.149999999999999" customHeight="1">
      <c r="A12" s="711" t="s">
        <v>29</v>
      </c>
      <c r="B12" s="456">
        <v>601.12565652337571</v>
      </c>
      <c r="C12" s="716">
        <v>463.92888595019849</v>
      </c>
      <c r="D12" s="713">
        <f t="shared" si="0"/>
        <v>0.29572801937559223</v>
      </c>
      <c r="E12" s="714">
        <v>666.6716135742297</v>
      </c>
      <c r="F12" s="715">
        <v>635.94514104252391</v>
      </c>
      <c r="G12" s="713">
        <f t="shared" si="1"/>
        <v>4.8316231304692342E-2</v>
      </c>
      <c r="H12" s="458">
        <v>6418.2386343589988</v>
      </c>
      <c r="I12" s="716">
        <v>4948.0828122001194</v>
      </c>
      <c r="J12" s="458">
        <v>7118.0749985276725</v>
      </c>
      <c r="K12" s="712">
        <v>6782.7397672801017</v>
      </c>
      <c r="L12" s="709"/>
      <c r="M12" s="717" t="str">
        <f t="shared" si="2"/>
        <v>duben</v>
      </c>
      <c r="N12" s="717">
        <f t="shared" si="3"/>
        <v>601.12565652337571</v>
      </c>
      <c r="O12" s="717">
        <f t="shared" si="4"/>
        <v>463.92888595019849</v>
      </c>
      <c r="P12" s="717">
        <f t="shared" si="5"/>
        <v>137.19677057317722</v>
      </c>
      <c r="Q12" s="718"/>
      <c r="R12" s="709"/>
      <c r="S12" s="719"/>
      <c r="T12" s="491"/>
      <c r="U12" s="491"/>
    </row>
    <row r="13" spans="1:21" ht="19.149999999999999" customHeight="1">
      <c r="A13" s="721" t="s">
        <v>30</v>
      </c>
      <c r="B13" s="456">
        <v>557.35366615377075</v>
      </c>
      <c r="C13" s="722">
        <v>347.44712464426073</v>
      </c>
      <c r="D13" s="723">
        <f t="shared" si="0"/>
        <v>0.60413952691197592</v>
      </c>
      <c r="E13" s="714">
        <v>518.59539246659335</v>
      </c>
      <c r="F13" s="724">
        <v>406.56160826084476</v>
      </c>
      <c r="G13" s="723">
        <f t="shared" si="1"/>
        <v>0.27556410130557418</v>
      </c>
      <c r="H13" s="458">
        <v>5934.9449175539676</v>
      </c>
      <c r="I13" s="722">
        <v>3701.2269890714883</v>
      </c>
      <c r="J13" s="458">
        <v>5522.2299155691853</v>
      </c>
      <c r="K13" s="725">
        <v>4330.9513519046122</v>
      </c>
      <c r="L13" s="726"/>
      <c r="M13" s="717" t="str">
        <f t="shared" si="2"/>
        <v>květen</v>
      </c>
      <c r="N13" s="717">
        <f t="shared" si="3"/>
        <v>557.35366615377075</v>
      </c>
      <c r="O13" s="717">
        <f t="shared" si="4"/>
        <v>347.44712464426073</v>
      </c>
      <c r="P13" s="717">
        <f t="shared" si="5"/>
        <v>209.90654150951002</v>
      </c>
      <c r="Q13" s="718"/>
      <c r="R13" s="709"/>
      <c r="S13" s="719"/>
      <c r="T13" s="491"/>
      <c r="U13" s="491"/>
    </row>
    <row r="14" spans="1:21" ht="19.149999999999999" customHeight="1">
      <c r="A14" s="727" t="s">
        <v>31</v>
      </c>
      <c r="B14" s="481">
        <v>377.60071616259239</v>
      </c>
      <c r="C14" s="728">
        <v>324.34917429844592</v>
      </c>
      <c r="D14" s="729">
        <f t="shared" si="0"/>
        <v>0.16417967451074109</v>
      </c>
      <c r="E14" s="730">
        <v>391.55769521177342</v>
      </c>
      <c r="F14" s="731">
        <v>330.46923164863915</v>
      </c>
      <c r="G14" s="729">
        <f t="shared" si="1"/>
        <v>0.18485371015745461</v>
      </c>
      <c r="H14" s="471">
        <v>4027.4042644119922</v>
      </c>
      <c r="I14" s="728">
        <v>3463.5186178884742</v>
      </c>
      <c r="J14" s="471">
        <v>4176.2662621121681</v>
      </c>
      <c r="K14" s="732">
        <v>3528.8703092610217</v>
      </c>
      <c r="L14" s="726"/>
      <c r="M14" s="717" t="str">
        <f t="shared" si="2"/>
        <v>červen</v>
      </c>
      <c r="N14" s="717">
        <f t="shared" si="3"/>
        <v>377.60071616259239</v>
      </c>
      <c r="O14" s="717">
        <f t="shared" si="4"/>
        <v>324.34917429844592</v>
      </c>
      <c r="P14" s="717">
        <f t="shared" si="5"/>
        <v>53.251541864146475</v>
      </c>
      <c r="Q14" s="718"/>
      <c r="R14" s="709"/>
      <c r="S14" s="719"/>
      <c r="T14" s="491"/>
      <c r="U14" s="491"/>
    </row>
    <row r="15" spans="1:21" ht="19.149999999999999" customHeight="1">
      <c r="A15" s="711" t="s">
        <v>32</v>
      </c>
      <c r="B15" s="456">
        <v>392.03777924244764</v>
      </c>
      <c r="C15" s="716">
        <v>333.65492477970258</v>
      </c>
      <c r="D15" s="713">
        <f t="shared" si="0"/>
        <v>0.17497974741806269</v>
      </c>
      <c r="E15" s="714">
        <v>397.34880682896579</v>
      </c>
      <c r="F15" s="715">
        <v>341.67637097191567</v>
      </c>
      <c r="G15" s="713">
        <f t="shared" si="1"/>
        <v>0.16293908676999544</v>
      </c>
      <c r="H15" s="458">
        <v>4183.9849075999737</v>
      </c>
      <c r="I15" s="716">
        <v>3567.011601332068</v>
      </c>
      <c r="J15" s="458">
        <v>4240.6663307750005</v>
      </c>
      <c r="K15" s="712">
        <v>3652.7661286783496</v>
      </c>
      <c r="L15" s="709"/>
      <c r="M15" s="717" t="str">
        <f t="shared" si="2"/>
        <v>červenec</v>
      </c>
      <c r="N15" s="717">
        <f t="shared" si="3"/>
        <v>392.03777924244764</v>
      </c>
      <c r="O15" s="717">
        <f t="shared" si="4"/>
        <v>333.65492477970258</v>
      </c>
      <c r="P15" s="717">
        <f t="shared" si="5"/>
        <v>58.382854462745058</v>
      </c>
      <c r="Q15" s="718"/>
      <c r="R15" s="709"/>
      <c r="S15" s="719"/>
      <c r="T15" s="491"/>
      <c r="U15" s="491"/>
    </row>
    <row r="16" spans="1:21" ht="19.149999999999999" customHeight="1">
      <c r="A16" s="721" t="s">
        <v>33</v>
      </c>
      <c r="B16" s="456">
        <v>381.35807461038513</v>
      </c>
      <c r="C16" s="722">
        <v>343.1163951297184</v>
      </c>
      <c r="D16" s="723">
        <f t="shared" si="0"/>
        <v>0.11145395563569355</v>
      </c>
      <c r="E16" s="714">
        <v>388.19353256748116</v>
      </c>
      <c r="F16" s="724">
        <v>363.183796019054</v>
      </c>
      <c r="G16" s="723">
        <f t="shared" si="1"/>
        <v>6.8862479060368242E-2</v>
      </c>
      <c r="H16" s="458">
        <v>4060.8177381000105</v>
      </c>
      <c r="I16" s="722">
        <v>3662.5682352957774</v>
      </c>
      <c r="J16" s="458">
        <v>4133.6037908106318</v>
      </c>
      <c r="K16" s="725">
        <v>3876.7755549069275</v>
      </c>
      <c r="L16" s="726"/>
      <c r="M16" s="717" t="str">
        <f t="shared" si="2"/>
        <v>srpen</v>
      </c>
      <c r="N16" s="717">
        <f t="shared" si="3"/>
        <v>381.35807461038513</v>
      </c>
      <c r="O16" s="717">
        <f t="shared" si="4"/>
        <v>343.1163951297184</v>
      </c>
      <c r="P16" s="717">
        <f t="shared" si="5"/>
        <v>38.241679480666733</v>
      </c>
      <c r="Q16" s="718"/>
      <c r="R16" s="709"/>
      <c r="S16" s="719"/>
      <c r="T16" s="491"/>
      <c r="U16" s="491"/>
    </row>
    <row r="17" spans="1:21" ht="19.149999999999999" customHeight="1">
      <c r="A17" s="727" t="s">
        <v>34</v>
      </c>
      <c r="B17" s="481">
        <v>473.1082504554509</v>
      </c>
      <c r="C17" s="728">
        <v>378.70004958691163</v>
      </c>
      <c r="D17" s="729">
        <f t="shared" si="0"/>
        <v>0.24929545420318883</v>
      </c>
      <c r="E17" s="730">
        <v>483.49375419971301</v>
      </c>
      <c r="F17" s="731">
        <v>411.25902336606202</v>
      </c>
      <c r="G17" s="729">
        <f t="shared" si="1"/>
        <v>0.17564290806904628</v>
      </c>
      <c r="H17" s="471">
        <v>5046.623976502</v>
      </c>
      <c r="I17" s="728">
        <v>4046.0103764198939</v>
      </c>
      <c r="J17" s="471">
        <v>5157.4056679085415</v>
      </c>
      <c r="K17" s="732">
        <v>4393.8681068414271</v>
      </c>
      <c r="L17" s="726"/>
      <c r="M17" s="717" t="str">
        <f t="shared" si="2"/>
        <v>září</v>
      </c>
      <c r="N17" s="717">
        <f t="shared" si="3"/>
        <v>473.1082504554509</v>
      </c>
      <c r="O17" s="717">
        <f t="shared" si="4"/>
        <v>378.70004958691163</v>
      </c>
      <c r="P17" s="717">
        <f t="shared" si="5"/>
        <v>94.408200868539268</v>
      </c>
      <c r="Q17" s="718"/>
      <c r="R17" s="709"/>
      <c r="S17" s="719"/>
      <c r="T17" s="491"/>
      <c r="U17" s="491"/>
    </row>
    <row r="18" spans="1:21" ht="19.149999999999999" customHeight="1">
      <c r="A18" s="711" t="s">
        <v>35</v>
      </c>
      <c r="B18" s="456">
        <v>711.89402663759711</v>
      </c>
      <c r="C18" s="716">
        <v>644.61475055770859</v>
      </c>
      <c r="D18" s="713">
        <f t="shared" si="0"/>
        <v>0.10437129467124318</v>
      </c>
      <c r="E18" s="714">
        <v>762.93013630081987</v>
      </c>
      <c r="F18" s="715">
        <v>715.47475171671249</v>
      </c>
      <c r="G18" s="713">
        <f t="shared" si="1"/>
        <v>6.6327126806701109E-2</v>
      </c>
      <c r="H18" s="458">
        <v>7579.7170409251012</v>
      </c>
      <c r="I18" s="716">
        <v>6879.1609504130747</v>
      </c>
      <c r="J18" s="458">
        <v>8123.1115008336392</v>
      </c>
      <c r="K18" s="712">
        <v>7635.3598964477796</v>
      </c>
      <c r="L18" s="709"/>
      <c r="M18" s="717" t="str">
        <f t="shared" si="2"/>
        <v>říjen</v>
      </c>
      <c r="N18" s="717">
        <f t="shared" si="3"/>
        <v>711.89402663759711</v>
      </c>
      <c r="O18" s="717">
        <f t="shared" si="4"/>
        <v>644.61475055770859</v>
      </c>
      <c r="P18" s="717">
        <f t="shared" si="5"/>
        <v>67.279276079888518</v>
      </c>
      <c r="Q18" s="718"/>
      <c r="R18" s="709"/>
      <c r="S18" s="719"/>
      <c r="T18" s="491"/>
      <c r="U18" s="491"/>
    </row>
    <row r="19" spans="1:21" ht="19.149999999999999" customHeight="1">
      <c r="A19" s="721" t="s">
        <v>36</v>
      </c>
      <c r="B19" s="456">
        <v>898.39791921779192</v>
      </c>
      <c r="C19" s="722">
        <v>914.13153929762188</v>
      </c>
      <c r="D19" s="723">
        <f t="shared" si="0"/>
        <v>-1.721154932682771E-2</v>
      </c>
      <c r="E19" s="714">
        <v>994.99221015997807</v>
      </c>
      <c r="F19" s="724">
        <v>972.35623273342901</v>
      </c>
      <c r="G19" s="723">
        <f t="shared" si="1"/>
        <v>2.3279510805331263E-2</v>
      </c>
      <c r="H19" s="458">
        <v>9575.338120224973</v>
      </c>
      <c r="I19" s="722">
        <v>9750.9261183707767</v>
      </c>
      <c r="J19" s="458">
        <v>10604.862984953199</v>
      </c>
      <c r="K19" s="725">
        <v>10372.0010658107</v>
      </c>
      <c r="L19" s="726"/>
      <c r="M19" s="717" t="str">
        <f t="shared" si="2"/>
        <v>listopad</v>
      </c>
      <c r="N19" s="717">
        <f t="shared" si="3"/>
        <v>898.39791921779192</v>
      </c>
      <c r="O19" s="717">
        <f t="shared" si="4"/>
        <v>914.13153929762188</v>
      </c>
      <c r="P19" s="717">
        <f t="shared" si="5"/>
        <v>-15.733620079829961</v>
      </c>
      <c r="Q19" s="718"/>
      <c r="R19" s="709"/>
      <c r="S19" s="719"/>
      <c r="T19" s="719"/>
      <c r="U19" s="491"/>
    </row>
    <row r="20" spans="1:21" ht="19.149999999999999" customHeight="1">
      <c r="A20" s="727" t="s">
        <v>37</v>
      </c>
      <c r="B20" s="481">
        <v>1040.1934187335237</v>
      </c>
      <c r="C20" s="728">
        <v>1094.8836617484235</v>
      </c>
      <c r="D20" s="729">
        <f t="shared" si="0"/>
        <v>-4.9950734425577938E-2</v>
      </c>
      <c r="E20" s="730">
        <v>1124.6965241993696</v>
      </c>
      <c r="F20" s="731">
        <v>1158.724923478235</v>
      </c>
      <c r="G20" s="729">
        <f t="shared" si="1"/>
        <v>-2.93671074034722E-2</v>
      </c>
      <c r="H20" s="471">
        <v>11116.83679270508</v>
      </c>
      <c r="I20" s="728">
        <v>11691.339079763078</v>
      </c>
      <c r="J20" s="471">
        <v>12019.945017600714</v>
      </c>
      <c r="K20" s="732">
        <v>12373.045533308059</v>
      </c>
      <c r="L20" s="726"/>
      <c r="M20" s="717" t="str">
        <f t="shared" si="2"/>
        <v>prosinec</v>
      </c>
      <c r="N20" s="717">
        <f t="shared" si="3"/>
        <v>1040.1934187335237</v>
      </c>
      <c r="O20" s="717">
        <f t="shared" si="4"/>
        <v>1094.8836617484235</v>
      </c>
      <c r="P20" s="717">
        <f t="shared" si="5"/>
        <v>-54.690243014899806</v>
      </c>
      <c r="Q20" s="718"/>
      <c r="R20" s="709"/>
      <c r="S20" s="719"/>
      <c r="T20" s="719"/>
      <c r="U20" s="491"/>
    </row>
    <row r="21" spans="1:21" ht="19.149999999999999" customHeight="1">
      <c r="A21" s="711" t="s">
        <v>123</v>
      </c>
      <c r="B21" s="456">
        <f>SUM(B9:B11)</f>
        <v>3131.559965872254</v>
      </c>
      <c r="C21" s="712">
        <f>SUM(C9:C11)</f>
        <v>3337.9296209952772</v>
      </c>
      <c r="D21" s="713">
        <f>(B21-C21)/C21</f>
        <v>-6.18256460007355E-2</v>
      </c>
      <c r="E21" s="456">
        <f t="shared" ref="E21:J21" si="6">SUM(E9:E11)</f>
        <v>3323.5554086789707</v>
      </c>
      <c r="F21" s="712">
        <f t="shared" si="6"/>
        <v>3298.8232440883908</v>
      </c>
      <c r="G21" s="713">
        <f t="shared" si="1"/>
        <v>7.4972688018070882E-3</v>
      </c>
      <c r="H21" s="456">
        <f t="shared" si="6"/>
        <v>33453.727346816799</v>
      </c>
      <c r="I21" s="712">
        <f t="shared" si="6"/>
        <v>35596.566491686048</v>
      </c>
      <c r="J21" s="456">
        <f t="shared" si="6"/>
        <v>35503.736760791697</v>
      </c>
      <c r="K21" s="712">
        <f>SUM(K9:K11)</f>
        <v>35179.052387637756</v>
      </c>
      <c r="L21" s="709"/>
      <c r="M21" s="717"/>
      <c r="N21" s="717">
        <f>SUM(N9:N20)</f>
        <v>8564.6294736091877</v>
      </c>
      <c r="O21" s="717">
        <f>SUM(O9:O20)</f>
        <v>8182.7561269882699</v>
      </c>
      <c r="P21" s="717"/>
      <c r="Q21" s="718"/>
      <c r="R21" s="709"/>
      <c r="U21" s="491"/>
    </row>
    <row r="22" spans="1:21" ht="19.149999999999999" customHeight="1">
      <c r="A22" s="721" t="s">
        <v>124</v>
      </c>
      <c r="B22" s="456">
        <f>SUM(B12:B14)</f>
        <v>1536.0800388397388</v>
      </c>
      <c r="C22" s="725">
        <f>SUM(C12:C14)</f>
        <v>1135.7251848929052</v>
      </c>
      <c r="D22" s="723">
        <f t="shared" si="0"/>
        <v>0.35251032492035972</v>
      </c>
      <c r="E22" s="456">
        <f t="shared" ref="E22:J22" si="7">SUM(E12:E14)</f>
        <v>1576.8247012525967</v>
      </c>
      <c r="F22" s="725">
        <f t="shared" si="7"/>
        <v>1372.9759809520078</v>
      </c>
      <c r="G22" s="723">
        <f t="shared" si="1"/>
        <v>0.14847216785194028</v>
      </c>
      <c r="H22" s="456">
        <f t="shared" si="7"/>
        <v>16380.58781632496</v>
      </c>
      <c r="I22" s="725">
        <f t="shared" si="7"/>
        <v>12112.828419160081</v>
      </c>
      <c r="J22" s="456">
        <f t="shared" si="7"/>
        <v>16816.571176209025</v>
      </c>
      <c r="K22" s="725">
        <f>SUM(K12:K14)</f>
        <v>14642.561428445735</v>
      </c>
      <c r="L22" s="709"/>
      <c r="M22" s="709"/>
      <c r="N22" s="709"/>
      <c r="O22" s="709"/>
      <c r="P22" s="709"/>
      <c r="Q22" s="710"/>
      <c r="R22" s="709"/>
    </row>
    <row r="23" spans="1:21" ht="19.149999999999999" customHeight="1">
      <c r="A23" s="721" t="s">
        <v>125</v>
      </c>
      <c r="B23" s="456">
        <f>SUM(B15:B17)</f>
        <v>1246.5041043082836</v>
      </c>
      <c r="C23" s="725">
        <f>SUM(C15:C17)</f>
        <v>1055.4713694963325</v>
      </c>
      <c r="D23" s="723">
        <f t="shared" si="0"/>
        <v>0.18099281546889448</v>
      </c>
      <c r="E23" s="456">
        <f t="shared" ref="E23:J23" si="8">SUM(E15:E17)</f>
        <v>1269.0360935961601</v>
      </c>
      <c r="F23" s="725">
        <f t="shared" si="8"/>
        <v>1116.1191903570316</v>
      </c>
      <c r="G23" s="723">
        <f t="shared" si="1"/>
        <v>0.13700768211879988</v>
      </c>
      <c r="H23" s="456">
        <f t="shared" si="8"/>
        <v>13291.426622201983</v>
      </c>
      <c r="I23" s="725">
        <f t="shared" si="8"/>
        <v>11275.590213047739</v>
      </c>
      <c r="J23" s="456">
        <f t="shared" si="8"/>
        <v>13531.675789494173</v>
      </c>
      <c r="K23" s="725">
        <f>SUM(K15:K17)</f>
        <v>11923.409790426704</v>
      </c>
      <c r="L23" s="709"/>
      <c r="M23" s="709"/>
      <c r="N23" s="709"/>
      <c r="O23" s="709"/>
      <c r="P23" s="709"/>
      <c r="Q23" s="710"/>
      <c r="R23" s="709"/>
    </row>
    <row r="24" spans="1:21" ht="19.149999999999999" customHeight="1">
      <c r="A24" s="727" t="s">
        <v>126</v>
      </c>
      <c r="B24" s="481">
        <f>SUM(B18:B20)</f>
        <v>2650.4853645889125</v>
      </c>
      <c r="C24" s="732">
        <f>SUM(C18:C20)</f>
        <v>2653.6299516037539</v>
      </c>
      <c r="D24" s="729">
        <f t="shared" si="0"/>
        <v>-1.1850133862639338E-3</v>
      </c>
      <c r="E24" s="481">
        <f t="shared" ref="E24:J24" si="9">SUM(E18:E20)</f>
        <v>2882.6188706601679</v>
      </c>
      <c r="F24" s="732">
        <f t="shared" si="9"/>
        <v>2846.5559079283767</v>
      </c>
      <c r="G24" s="729">
        <f t="shared" si="1"/>
        <v>1.2668981006607591E-2</v>
      </c>
      <c r="H24" s="481">
        <f t="shared" si="9"/>
        <v>28271.891953855156</v>
      </c>
      <c r="I24" s="732">
        <f t="shared" si="9"/>
        <v>28321.426148546929</v>
      </c>
      <c r="J24" s="481">
        <f t="shared" si="9"/>
        <v>30747.919503387551</v>
      </c>
      <c r="K24" s="732">
        <f>SUM(K18:K20)</f>
        <v>30380.406495566538</v>
      </c>
      <c r="L24" s="709"/>
      <c r="M24" s="709"/>
      <c r="N24" s="709"/>
      <c r="O24" s="709"/>
      <c r="P24" s="709"/>
      <c r="Q24" s="710"/>
      <c r="R24" s="709"/>
    </row>
    <row r="25" spans="1:21" ht="19.149999999999999" customHeight="1">
      <c r="A25" s="711" t="s">
        <v>127</v>
      </c>
      <c r="B25" s="456">
        <f>SUM(B9:B14)</f>
        <v>4667.6400047119923</v>
      </c>
      <c r="C25" s="712">
        <f>SUM(C9:C14)</f>
        <v>4473.6548058881826</v>
      </c>
      <c r="D25" s="713">
        <f t="shared" si="0"/>
        <v>4.3361682391875246E-2</v>
      </c>
      <c r="E25" s="456">
        <f t="shared" ref="E25:J25" si="10">SUM(E9:E14)</f>
        <v>4900.3801099315679</v>
      </c>
      <c r="F25" s="712">
        <f t="shared" si="10"/>
        <v>4671.7992250403986</v>
      </c>
      <c r="G25" s="713">
        <f t="shared" si="1"/>
        <v>4.8927805729749155E-2</v>
      </c>
      <c r="H25" s="456">
        <f t="shared" si="10"/>
        <v>49834.315163141757</v>
      </c>
      <c r="I25" s="712">
        <f t="shared" si="10"/>
        <v>47709.394910846131</v>
      </c>
      <c r="J25" s="456">
        <f t="shared" si="10"/>
        <v>52320.307937000725</v>
      </c>
      <c r="K25" s="712">
        <f>SUM(K9:K14)</f>
        <v>49821.613816083496</v>
      </c>
      <c r="L25" s="709"/>
      <c r="M25" s="709"/>
      <c r="N25" s="709"/>
      <c r="O25" s="709"/>
      <c r="P25" s="709"/>
      <c r="Q25" s="710"/>
      <c r="R25" s="709"/>
    </row>
    <row r="26" spans="1:21" ht="19.149999999999999" customHeight="1">
      <c r="A26" s="727" t="s">
        <v>128</v>
      </c>
      <c r="B26" s="481">
        <f>SUM(B15:B20)</f>
        <v>3896.9894688971963</v>
      </c>
      <c r="C26" s="732">
        <f>SUM(C15:C20)</f>
        <v>3709.1013211000868</v>
      </c>
      <c r="D26" s="729">
        <f t="shared" si="0"/>
        <v>5.065597607923622E-2</v>
      </c>
      <c r="E26" s="481">
        <f t="shared" ref="E26:J26" si="11">SUM(E15:E20)</f>
        <v>4151.6549642563277</v>
      </c>
      <c r="F26" s="732">
        <f t="shared" si="11"/>
        <v>3962.6750982854082</v>
      </c>
      <c r="G26" s="729">
        <f t="shared" si="1"/>
        <v>4.7689972375653082E-2</v>
      </c>
      <c r="H26" s="481">
        <f t="shared" si="11"/>
        <v>41563.318576057136</v>
      </c>
      <c r="I26" s="732">
        <f t="shared" si="11"/>
        <v>39597.016361594666</v>
      </c>
      <c r="J26" s="481">
        <f t="shared" si="11"/>
        <v>44279.595292881728</v>
      </c>
      <c r="K26" s="732">
        <f>SUM(K15:K20)</f>
        <v>42303.816285993242</v>
      </c>
      <c r="L26" s="709"/>
      <c r="M26" s="709"/>
      <c r="N26" s="709"/>
      <c r="O26" s="709"/>
      <c r="P26" s="709"/>
      <c r="Q26" s="710"/>
      <c r="R26" s="709"/>
    </row>
    <row r="27" spans="1:21" ht="19.149999999999999" customHeight="1">
      <c r="A27" s="101" t="s">
        <v>1</v>
      </c>
      <c r="B27" s="55">
        <f>SUM(B9:B20)</f>
        <v>8564.6294736091877</v>
      </c>
      <c r="C27" s="102">
        <f>SUM(C9:C20)</f>
        <v>8182.7561269882699</v>
      </c>
      <c r="D27" s="103">
        <f t="shared" si="0"/>
        <v>4.6668059110478388E-2</v>
      </c>
      <c r="E27" s="55">
        <f>SUM(E9:E20)</f>
        <v>9052.0350741878956</v>
      </c>
      <c r="F27" s="102">
        <f t="shared" ref="F27:J27" si="12">SUM(F9:F20)</f>
        <v>8634.4743233258068</v>
      </c>
      <c r="G27" s="103">
        <f t="shared" si="1"/>
        <v>4.835971886951581E-2</v>
      </c>
      <c r="H27" s="55">
        <f t="shared" si="12"/>
        <v>91397.633739198907</v>
      </c>
      <c r="I27" s="102">
        <f t="shared" si="12"/>
        <v>87306.411272440775</v>
      </c>
      <c r="J27" s="55">
        <f t="shared" si="12"/>
        <v>96599.903229882446</v>
      </c>
      <c r="K27" s="102">
        <f>SUM(K9:K20)</f>
        <v>92125.430102076745</v>
      </c>
      <c r="L27" s="709"/>
      <c r="M27" s="709"/>
      <c r="N27" s="709"/>
      <c r="O27" s="709"/>
      <c r="P27" s="709"/>
      <c r="Q27" s="710"/>
      <c r="R27" s="709"/>
    </row>
    <row r="28" spans="1:21" ht="12" customHeight="1">
      <c r="A28" s="507"/>
      <c r="B28" s="507"/>
      <c r="C28" s="507"/>
      <c r="D28" s="507"/>
      <c r="E28" s="507"/>
      <c r="F28" s="507"/>
      <c r="G28" s="507"/>
      <c r="H28" s="507"/>
      <c r="I28" s="507"/>
      <c r="J28" s="507"/>
      <c r="K28" s="507"/>
      <c r="L28" s="507"/>
      <c r="M28" s="507"/>
      <c r="N28" s="507"/>
      <c r="O28" s="507"/>
      <c r="P28" s="507"/>
      <c r="Q28" s="507"/>
      <c r="R28" s="507"/>
    </row>
    <row r="29" spans="1:21" ht="17.25" customHeight="1"/>
    <row r="30" spans="1:21" ht="12" customHeight="1">
      <c r="B30" s="491"/>
      <c r="H30" s="491"/>
    </row>
    <row r="31" spans="1:21" ht="12" customHeight="1">
      <c r="B31" s="491"/>
      <c r="C31" s="491"/>
      <c r="D31" s="491"/>
      <c r="E31" s="491"/>
      <c r="F31" s="491"/>
      <c r="G31" s="491"/>
      <c r="L31" s="491"/>
      <c r="M31" s="491"/>
      <c r="N31" s="491"/>
    </row>
    <row r="32" spans="1:21" ht="12" customHeight="1">
      <c r="B32" s="491"/>
      <c r="D32" s="707"/>
      <c r="E32" s="491"/>
      <c r="F32" s="489"/>
      <c r="G32" s="707"/>
      <c r="H32" s="491"/>
      <c r="L32" s="491"/>
      <c r="M32" s="491"/>
      <c r="N32" s="491"/>
    </row>
    <row r="33" spans="4:14" ht="12" customHeight="1">
      <c r="E33" s="489"/>
      <c r="F33" s="491"/>
      <c r="G33" s="491"/>
      <c r="L33" s="491"/>
      <c r="M33" s="491"/>
      <c r="N33" s="491"/>
    </row>
    <row r="34" spans="4:14" ht="12" customHeight="1">
      <c r="D34" s="708"/>
      <c r="E34" s="491"/>
      <c r="F34" s="489"/>
      <c r="G34" s="491"/>
      <c r="L34" s="491"/>
      <c r="M34" s="491"/>
      <c r="N34" s="491"/>
    </row>
    <row r="35" spans="4:14" ht="12" customHeight="1">
      <c r="E35" s="491"/>
      <c r="F35" s="491"/>
      <c r="G35" s="491"/>
      <c r="L35" s="491"/>
      <c r="M35" s="491"/>
      <c r="N35" s="491"/>
    </row>
    <row r="36" spans="4:14" ht="12" customHeight="1">
      <c r="E36" s="491"/>
      <c r="F36" s="491"/>
      <c r="G36" s="491"/>
      <c r="L36" s="491"/>
      <c r="M36" s="491"/>
      <c r="N36" s="491"/>
    </row>
    <row r="37" spans="4:14" ht="12" customHeight="1">
      <c r="E37" s="491"/>
      <c r="F37" s="491"/>
      <c r="G37" s="491"/>
      <c r="L37" s="491"/>
      <c r="M37" s="491"/>
      <c r="N37" s="491"/>
    </row>
    <row r="38" spans="4:14" ht="12" customHeight="1">
      <c r="E38" s="491"/>
      <c r="F38" s="491"/>
      <c r="G38" s="491"/>
      <c r="L38" s="491"/>
      <c r="M38" s="491"/>
      <c r="N38" s="491"/>
    </row>
    <row r="39" spans="4:14" ht="12" customHeight="1">
      <c r="E39" s="491"/>
      <c r="F39" s="491"/>
      <c r="G39" s="491"/>
      <c r="L39" s="491"/>
      <c r="M39" s="491"/>
      <c r="N39" s="491"/>
    </row>
    <row r="40" spans="4:14" ht="12" customHeight="1">
      <c r="E40" s="491"/>
      <c r="F40" s="491"/>
      <c r="G40" s="491"/>
      <c r="L40" s="491"/>
      <c r="M40" s="491"/>
      <c r="N40" s="491"/>
    </row>
    <row r="41" spans="4:14" ht="12" customHeight="1">
      <c r="E41" s="491"/>
      <c r="F41" s="491"/>
      <c r="G41" s="491"/>
      <c r="L41" s="491"/>
      <c r="M41" s="491"/>
      <c r="N41" s="491"/>
    </row>
    <row r="42" spans="4:14" ht="12" customHeight="1">
      <c r="E42" s="491"/>
      <c r="F42" s="491"/>
      <c r="G42" s="491"/>
      <c r="L42" s="491"/>
      <c r="M42" s="491"/>
      <c r="N42" s="491"/>
    </row>
    <row r="43" spans="4:14" ht="12" customHeight="1"/>
    <row r="44" spans="4:14" ht="12" customHeight="1"/>
    <row r="45" spans="4:14" ht="12" customHeight="1"/>
    <row r="46" spans="4:14" ht="12" customHeight="1"/>
    <row r="47" spans="4:14" ht="12" customHeight="1"/>
  </sheetData>
  <mergeCells count="12">
    <mergeCell ref="H7:I7"/>
    <mergeCell ref="J7:K7"/>
    <mergeCell ref="L7:R7"/>
    <mergeCell ref="B7:C7"/>
    <mergeCell ref="E7:F7"/>
    <mergeCell ref="D7:D8"/>
    <mergeCell ref="G7:G8"/>
    <mergeCell ref="B6:G6"/>
    <mergeCell ref="H6:K6"/>
    <mergeCell ref="L6:R6"/>
    <mergeCell ref="A3:R3"/>
    <mergeCell ref="A5:K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S45"/>
  <sheetViews>
    <sheetView showGridLines="0" zoomScaleNormal="100" zoomScaleSheetLayoutView="100" workbookViewId="0"/>
  </sheetViews>
  <sheetFormatPr defaultRowHeight="12.75"/>
  <cols>
    <col min="1" max="1" width="7.140625" style="488" customWidth="1"/>
    <col min="2" max="5" width="9.7109375" style="488" customWidth="1"/>
    <col min="6" max="6" width="1.7109375" style="488" customWidth="1"/>
    <col min="7" max="7" width="10" style="488" customWidth="1"/>
    <col min="8" max="11" width="9.7109375" style="488" customWidth="1"/>
    <col min="12" max="12" width="5.28515625" style="488" customWidth="1"/>
    <col min="13" max="16" width="9.7109375" style="488" customWidth="1"/>
    <col min="17" max="17" width="2.7109375" style="488" customWidth="1"/>
    <col min="18" max="256" width="9.140625" style="488"/>
    <col min="257" max="269" width="10.7109375" style="488" customWidth="1"/>
    <col min="270" max="512" width="9.140625" style="488"/>
    <col min="513" max="525" width="10.7109375" style="488" customWidth="1"/>
    <col min="526" max="768" width="9.140625" style="488"/>
    <col min="769" max="781" width="10.7109375" style="488" customWidth="1"/>
    <col min="782" max="1024" width="9.140625" style="488"/>
    <col min="1025" max="1037" width="10.7109375" style="488" customWidth="1"/>
    <col min="1038" max="1280" width="9.140625" style="488"/>
    <col min="1281" max="1293" width="10.7109375" style="488" customWidth="1"/>
    <col min="1294" max="1536" width="9.140625" style="488"/>
    <col min="1537" max="1549" width="10.7109375" style="488" customWidth="1"/>
    <col min="1550" max="1792" width="9.140625" style="488"/>
    <col min="1793" max="1805" width="10.7109375" style="488" customWidth="1"/>
    <col min="1806" max="2048" width="9.140625" style="488"/>
    <col min="2049" max="2061" width="10.7109375" style="488" customWidth="1"/>
    <col min="2062" max="2304" width="9.140625" style="488"/>
    <col min="2305" max="2317" width="10.7109375" style="488" customWidth="1"/>
    <col min="2318" max="2560" width="9.140625" style="488"/>
    <col min="2561" max="2573" width="10.7109375" style="488" customWidth="1"/>
    <col min="2574" max="2816" width="9.140625" style="488"/>
    <col min="2817" max="2829" width="10.7109375" style="488" customWidth="1"/>
    <col min="2830" max="3072" width="9.140625" style="488"/>
    <col min="3073" max="3085" width="10.7109375" style="488" customWidth="1"/>
    <col min="3086" max="3328" width="9.140625" style="488"/>
    <col min="3329" max="3341" width="10.7109375" style="488" customWidth="1"/>
    <col min="3342" max="3584" width="9.140625" style="488"/>
    <col min="3585" max="3597" width="10.7109375" style="488" customWidth="1"/>
    <col min="3598" max="3840" width="9.140625" style="488"/>
    <col min="3841" max="3853" width="10.7109375" style="488" customWidth="1"/>
    <col min="3854" max="4096" width="9.140625" style="488"/>
    <col min="4097" max="4109" width="10.7109375" style="488" customWidth="1"/>
    <col min="4110" max="4352" width="9.140625" style="488"/>
    <col min="4353" max="4365" width="10.7109375" style="488" customWidth="1"/>
    <col min="4366" max="4608" width="9.140625" style="488"/>
    <col min="4609" max="4621" width="10.7109375" style="488" customWidth="1"/>
    <col min="4622" max="4864" width="9.140625" style="488"/>
    <col min="4865" max="4877" width="10.7109375" style="488" customWidth="1"/>
    <col min="4878" max="5120" width="9.140625" style="488"/>
    <col min="5121" max="5133" width="10.7109375" style="488" customWidth="1"/>
    <col min="5134" max="5376" width="9.140625" style="488"/>
    <col min="5377" max="5389" width="10.7109375" style="488" customWidth="1"/>
    <col min="5390" max="5632" width="9.140625" style="488"/>
    <col min="5633" max="5645" width="10.7109375" style="488" customWidth="1"/>
    <col min="5646" max="5888" width="9.140625" style="488"/>
    <col min="5889" max="5901" width="10.7109375" style="488" customWidth="1"/>
    <col min="5902" max="6144" width="9.140625" style="488"/>
    <col min="6145" max="6157" width="10.7109375" style="488" customWidth="1"/>
    <col min="6158" max="6400" width="9.140625" style="488"/>
    <col min="6401" max="6413" width="10.7109375" style="488" customWidth="1"/>
    <col min="6414" max="6656" width="9.140625" style="488"/>
    <col min="6657" max="6669" width="10.7109375" style="488" customWidth="1"/>
    <col min="6670" max="6912" width="9.140625" style="488"/>
    <col min="6913" max="6925" width="10.7109375" style="488" customWidth="1"/>
    <col min="6926" max="7168" width="9.140625" style="488"/>
    <col min="7169" max="7181" width="10.7109375" style="488" customWidth="1"/>
    <col min="7182" max="7424" width="9.140625" style="488"/>
    <col min="7425" max="7437" width="10.7109375" style="488" customWidth="1"/>
    <col min="7438" max="7680" width="9.140625" style="488"/>
    <col min="7681" max="7693" width="10.7109375" style="488" customWidth="1"/>
    <col min="7694" max="7936" width="9.140625" style="488"/>
    <col min="7937" max="7949" width="10.7109375" style="488" customWidth="1"/>
    <col min="7950" max="8192" width="9.140625" style="488"/>
    <col min="8193" max="8205" width="10.7109375" style="488" customWidth="1"/>
    <col min="8206" max="8448" width="9.140625" style="488"/>
    <col min="8449" max="8461" width="10.7109375" style="488" customWidth="1"/>
    <col min="8462" max="8704" width="9.140625" style="488"/>
    <col min="8705" max="8717" width="10.7109375" style="488" customWidth="1"/>
    <col min="8718" max="8960" width="9.140625" style="488"/>
    <col min="8961" max="8973" width="10.7109375" style="488" customWidth="1"/>
    <col min="8974" max="9216" width="9.140625" style="488"/>
    <col min="9217" max="9229" width="10.7109375" style="488" customWidth="1"/>
    <col min="9230" max="9472" width="9.140625" style="488"/>
    <col min="9473" max="9485" width="10.7109375" style="488" customWidth="1"/>
    <col min="9486" max="9728" width="9.140625" style="488"/>
    <col min="9729" max="9741" width="10.7109375" style="488" customWidth="1"/>
    <col min="9742" max="9984" width="9.140625" style="488"/>
    <col min="9985" max="9997" width="10.7109375" style="488" customWidth="1"/>
    <col min="9998" max="10240" width="9.140625" style="488"/>
    <col min="10241" max="10253" width="10.7109375" style="488" customWidth="1"/>
    <col min="10254" max="10496" width="9.140625" style="488"/>
    <col min="10497" max="10509" width="10.7109375" style="488" customWidth="1"/>
    <col min="10510" max="10752" width="9.140625" style="488"/>
    <col min="10753" max="10765" width="10.7109375" style="488" customWidth="1"/>
    <col min="10766" max="11008" width="9.140625" style="488"/>
    <col min="11009" max="11021" width="10.7109375" style="488" customWidth="1"/>
    <col min="11022" max="11264" width="9.140625" style="488"/>
    <col min="11265" max="11277" width="10.7109375" style="488" customWidth="1"/>
    <col min="11278" max="11520" width="9.140625" style="488"/>
    <col min="11521" max="11533" width="10.7109375" style="488" customWidth="1"/>
    <col min="11534" max="11776" width="9.140625" style="488"/>
    <col min="11777" max="11789" width="10.7109375" style="488" customWidth="1"/>
    <col min="11790" max="12032" width="9.140625" style="488"/>
    <col min="12033" max="12045" width="10.7109375" style="488" customWidth="1"/>
    <col min="12046" max="12288" width="9.140625" style="488"/>
    <col min="12289" max="12301" width="10.7109375" style="488" customWidth="1"/>
    <col min="12302" max="12544" width="9.140625" style="488"/>
    <col min="12545" max="12557" width="10.7109375" style="488" customWidth="1"/>
    <col min="12558" max="12800" width="9.140625" style="488"/>
    <col min="12801" max="12813" width="10.7109375" style="488" customWidth="1"/>
    <col min="12814" max="13056" width="9.140625" style="488"/>
    <col min="13057" max="13069" width="10.7109375" style="488" customWidth="1"/>
    <col min="13070" max="13312" width="9.140625" style="488"/>
    <col min="13313" max="13325" width="10.7109375" style="488" customWidth="1"/>
    <col min="13326" max="13568" width="9.140625" style="488"/>
    <col min="13569" max="13581" width="10.7109375" style="488" customWidth="1"/>
    <col min="13582" max="13824" width="9.140625" style="488"/>
    <col min="13825" max="13837" width="10.7109375" style="488" customWidth="1"/>
    <col min="13838" max="14080" width="9.140625" style="488"/>
    <col min="14081" max="14093" width="10.7109375" style="488" customWidth="1"/>
    <col min="14094" max="14336" width="9.140625" style="488"/>
    <col min="14337" max="14349" width="10.7109375" style="488" customWidth="1"/>
    <col min="14350" max="14592" width="9.140625" style="488"/>
    <col min="14593" max="14605" width="10.7109375" style="488" customWidth="1"/>
    <col min="14606" max="14848" width="9.140625" style="488"/>
    <col min="14849" max="14861" width="10.7109375" style="488" customWidth="1"/>
    <col min="14862" max="15104" width="9.140625" style="488"/>
    <col min="15105" max="15117" width="10.7109375" style="488" customWidth="1"/>
    <col min="15118" max="15360" width="9.140625" style="488"/>
    <col min="15361" max="15373" width="10.7109375" style="488" customWidth="1"/>
    <col min="15374" max="15616" width="9.140625" style="488"/>
    <col min="15617" max="15629" width="10.7109375" style="488" customWidth="1"/>
    <col min="15630" max="15872" width="9.140625" style="488"/>
    <col min="15873" max="15885" width="10.7109375" style="488" customWidth="1"/>
    <col min="15886" max="16128" width="9.140625" style="488"/>
    <col min="16129" max="16141" width="10.7109375" style="488" customWidth="1"/>
    <col min="16142" max="16384" width="9.140625" style="488"/>
  </cols>
  <sheetData>
    <row r="1" spans="1:19" ht="18" customHeight="1">
      <c r="A1" s="777" t="s">
        <v>500</v>
      </c>
      <c r="B1" s="777"/>
      <c r="C1" s="777"/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8"/>
      <c r="Q1" s="778"/>
    </row>
    <row r="2" spans="1:19" ht="5.0999999999999996" customHeight="1">
      <c r="A2" s="779"/>
      <c r="B2" s="779"/>
      <c r="C2" s="779"/>
      <c r="D2" s="779"/>
      <c r="E2" s="779"/>
      <c r="F2" s="777"/>
      <c r="G2" s="777"/>
      <c r="H2" s="777"/>
      <c r="I2" s="777"/>
      <c r="J2" s="777"/>
      <c r="K2" s="777"/>
      <c r="L2" s="777"/>
      <c r="M2" s="777"/>
      <c r="N2" s="777"/>
      <c r="O2" s="777"/>
      <c r="P2" s="778"/>
      <c r="Q2" s="778"/>
    </row>
    <row r="3" spans="1:19" ht="19.899999999999999" customHeight="1">
      <c r="A3" s="1602">
        <v>2019</v>
      </c>
      <c r="B3" s="1603"/>
      <c r="C3" s="1603"/>
      <c r="D3" s="1603"/>
      <c r="E3" s="1604"/>
      <c r="F3" s="767"/>
      <c r="G3" s="767"/>
      <c r="H3" s="767"/>
      <c r="I3" s="767"/>
      <c r="J3" s="767"/>
      <c r="K3" s="767"/>
      <c r="L3" s="767"/>
      <c r="M3" s="767"/>
      <c r="N3" s="767"/>
      <c r="O3" s="767"/>
      <c r="P3" s="767"/>
      <c r="Q3" s="767"/>
    </row>
    <row r="4" spans="1:19" ht="39.75" customHeight="1">
      <c r="A4" s="97"/>
      <c r="B4" s="1594" t="s">
        <v>130</v>
      </c>
      <c r="C4" s="1595"/>
      <c r="D4" s="1595"/>
      <c r="E4" s="1596"/>
      <c r="F4" s="768"/>
      <c r="G4" s="769"/>
      <c r="H4" s="1667" t="s">
        <v>199</v>
      </c>
      <c r="I4" s="1667"/>
      <c r="J4" s="1667"/>
      <c r="K4" s="1667"/>
      <c r="L4" s="768"/>
      <c r="M4" s="1667" t="s">
        <v>412</v>
      </c>
      <c r="N4" s="1667"/>
      <c r="O4" s="1667"/>
      <c r="P4" s="1667"/>
      <c r="Q4" s="770"/>
    </row>
    <row r="5" spans="1:19" ht="20.100000000000001" customHeight="1">
      <c r="A5" s="98"/>
      <c r="B5" s="1663" t="str">
        <f>'6.1'!B7:D7</f>
        <v>Skutečnost</v>
      </c>
      <c r="C5" s="1663"/>
      <c r="D5" s="1664" t="str">
        <f>'6.1'!E7</f>
        <v>Přepočet</v>
      </c>
      <c r="E5" s="1665"/>
      <c r="F5" s="770"/>
      <c r="G5" s="770"/>
      <c r="H5" s="770"/>
      <c r="I5" s="770"/>
      <c r="J5" s="770"/>
      <c r="K5" s="770"/>
      <c r="L5" s="770"/>
      <c r="M5" s="771"/>
      <c r="N5" s="771"/>
      <c r="O5" s="771"/>
      <c r="P5" s="771"/>
      <c r="Q5" s="761"/>
      <c r="R5" s="496"/>
      <c r="S5" s="496"/>
    </row>
    <row r="6" spans="1:19" ht="20.100000000000001" customHeight="1">
      <c r="A6" s="67" t="str">
        <f>'6.1'!A8</f>
        <v>Období</v>
      </c>
      <c r="B6" s="104">
        <v>2019</v>
      </c>
      <c r="C6" s="100">
        <f>B6-1</f>
        <v>2018</v>
      </c>
      <c r="D6" s="104">
        <f>B6</f>
        <v>2019</v>
      </c>
      <c r="E6" s="100">
        <f>C6</f>
        <v>2018</v>
      </c>
      <c r="F6" s="772"/>
      <c r="G6" s="773"/>
      <c r="H6" s="772"/>
      <c r="I6" s="773"/>
      <c r="J6" s="774"/>
      <c r="K6" s="774"/>
      <c r="L6" s="774"/>
      <c r="M6" s="775"/>
      <c r="N6" s="775"/>
      <c r="O6" s="776"/>
      <c r="P6" s="775"/>
      <c r="Q6" s="761"/>
      <c r="R6" s="496"/>
      <c r="S6" s="496"/>
    </row>
    <row r="7" spans="1:19" ht="18" customHeight="1">
      <c r="A7" s="711" t="str">
        <f>'6.1'!A9</f>
        <v>leden</v>
      </c>
      <c r="B7" s="744">
        <f>'6.1'!B9/'6.1'!$B$27</f>
        <v>0.1498977544992314</v>
      </c>
      <c r="C7" s="745">
        <f>'6.1'!C9/'6.1'!$C$27</f>
        <v>0.13241307323065118</v>
      </c>
      <c r="D7" s="746">
        <f>'6.1'!E9/'6.1'!$E$27</f>
        <v>0.14342105297865501</v>
      </c>
      <c r="E7" s="747">
        <f>'6.1'!F9/'6.1'!$F$27</f>
        <v>0.14150736961723751</v>
      </c>
      <c r="F7" s="458"/>
      <c r="G7" s="748"/>
      <c r="H7" s="458"/>
      <c r="I7" s="749"/>
      <c r="J7" s="456"/>
      <c r="K7" s="456"/>
      <c r="L7" s="456"/>
      <c r="M7" s="750"/>
      <c r="N7" s="750"/>
      <c r="O7" s="751"/>
      <c r="P7" s="750"/>
      <c r="Q7" s="752"/>
      <c r="R7" s="753"/>
      <c r="S7" s="753"/>
    </row>
    <row r="8" spans="1:19" ht="18" customHeight="1">
      <c r="A8" s="721" t="str">
        <f>'6.1'!A10</f>
        <v>únor</v>
      </c>
      <c r="B8" s="744">
        <f>'6.1'!B10/'6.1'!$B$27</f>
        <v>0.11716128668868048</v>
      </c>
      <c r="C8" s="754">
        <f>'6.1'!C10/'6.1'!$C$27</f>
        <v>0.14143571484337764</v>
      </c>
      <c r="D8" s="746">
        <f>'6.1'!E10/'6.1'!$E$27</f>
        <v>0.11999820701410314</v>
      </c>
      <c r="E8" s="755">
        <f>'6.1'!F10/'6.1'!$F$27</f>
        <v>0.12353600676899931</v>
      </c>
      <c r="F8" s="458"/>
      <c r="G8" s="748"/>
      <c r="H8" s="458"/>
      <c r="I8" s="749"/>
      <c r="J8" s="458"/>
      <c r="K8" s="456"/>
      <c r="L8" s="456"/>
      <c r="M8" s="750"/>
      <c r="N8" s="750" t="str">
        <f t="shared" ref="N8:O11" si="0">A19</f>
        <v>I. čtvrtletí</v>
      </c>
      <c r="O8" s="756">
        <f t="shared" si="0"/>
        <v>0.36563869756674894</v>
      </c>
      <c r="P8" s="750"/>
      <c r="Q8" s="752"/>
      <c r="R8" s="753"/>
      <c r="S8" s="753"/>
    </row>
    <row r="9" spans="1:19" ht="18" customHeight="1">
      <c r="A9" s="727" t="str">
        <f>'6.1'!A11</f>
        <v>březen</v>
      </c>
      <c r="B9" s="757">
        <f>'6.1'!B11/'6.1'!$B$27</f>
        <v>9.8579656378837033E-2</v>
      </c>
      <c r="C9" s="758">
        <f>'6.1'!C11/'6.1'!$C$27</f>
        <v>0.13407362452069052</v>
      </c>
      <c r="D9" s="759">
        <f>'6.1'!E11/'6.1'!$E$27</f>
        <v>0.10374186802321385</v>
      </c>
      <c r="E9" s="760">
        <f>'6.1'!F11/'6.1'!$F$27</f>
        <v>0.11700920962663786</v>
      </c>
      <c r="F9" s="458"/>
      <c r="G9" s="748"/>
      <c r="H9" s="458"/>
      <c r="I9" s="749"/>
      <c r="J9" s="458"/>
      <c r="K9" s="456"/>
      <c r="L9" s="456"/>
      <c r="M9" s="761"/>
      <c r="N9" s="750" t="str">
        <f t="shared" si="0"/>
        <v>II. čtvrtletí</v>
      </c>
      <c r="O9" s="756">
        <f t="shared" si="0"/>
        <v>0.17935160459340049</v>
      </c>
      <c r="P9" s="750"/>
      <c r="Q9" s="752"/>
      <c r="R9" s="753"/>
      <c r="S9" s="753"/>
    </row>
    <row r="10" spans="1:19" ht="18" customHeight="1">
      <c r="A10" s="711" t="str">
        <f>'6.1'!A12</f>
        <v>duben</v>
      </c>
      <c r="B10" s="744">
        <f>'6.1'!B12/'6.1'!$B$27</f>
        <v>7.0187000894278928E-2</v>
      </c>
      <c r="C10" s="745">
        <f>'6.1'!C12/'6.1'!$C$27</f>
        <v>5.6695919901617708E-2</v>
      </c>
      <c r="D10" s="746">
        <f>'6.1'!E12/'6.1'!$E$27</f>
        <v>7.3648810252101266E-2</v>
      </c>
      <c r="E10" s="747">
        <f>'6.1'!F12/'6.1'!$F$27</f>
        <v>7.3651865444145773E-2</v>
      </c>
      <c r="F10" s="458"/>
      <c r="G10" s="748"/>
      <c r="H10" s="458"/>
      <c r="I10" s="749"/>
      <c r="J10" s="456"/>
      <c r="K10" s="456"/>
      <c r="L10" s="456"/>
      <c r="M10" s="761"/>
      <c r="N10" s="750" t="str">
        <f t="shared" si="0"/>
        <v>III. čtvrtletí</v>
      </c>
      <c r="O10" s="756">
        <f t="shared" si="0"/>
        <v>0.145540925985091</v>
      </c>
      <c r="P10" s="750"/>
      <c r="Q10" s="752"/>
      <c r="R10" s="753"/>
      <c r="S10" s="753"/>
    </row>
    <row r="11" spans="1:19" ht="18" customHeight="1">
      <c r="A11" s="721" t="str">
        <f>'6.1'!A13</f>
        <v>květen</v>
      </c>
      <c r="B11" s="744">
        <f>'6.1'!B13/'6.1'!$B$27</f>
        <v>6.5076214665349491E-2</v>
      </c>
      <c r="C11" s="754">
        <f>'6.1'!C13/'6.1'!$C$27</f>
        <v>4.2460892057911231E-2</v>
      </c>
      <c r="D11" s="746">
        <f>'6.1'!E13/'6.1'!$E$27</f>
        <v>5.7290475370050331E-2</v>
      </c>
      <c r="E11" s="755">
        <f>'6.1'!F13/'6.1'!$F$27</f>
        <v>4.7085855263073656E-2</v>
      </c>
      <c r="F11" s="458"/>
      <c r="G11" s="748"/>
      <c r="H11" s="458"/>
      <c r="I11" s="749"/>
      <c r="J11" s="458"/>
      <c r="K11" s="456"/>
      <c r="L11" s="456"/>
      <c r="M11" s="750"/>
      <c r="N11" s="750" t="str">
        <f t="shared" si="0"/>
        <v>IV. čtvrtletí</v>
      </c>
      <c r="O11" s="756">
        <f t="shared" si="0"/>
        <v>0.30946877185475974</v>
      </c>
      <c r="P11" s="750"/>
      <c r="Q11" s="752"/>
      <c r="R11" s="753"/>
      <c r="S11" s="753"/>
    </row>
    <row r="12" spans="1:19" ht="18" customHeight="1">
      <c r="A12" s="727" t="str">
        <f>'6.1'!A14</f>
        <v>červen</v>
      </c>
      <c r="B12" s="757">
        <f>'6.1'!B14/'6.1'!$B$27</f>
        <v>4.4088389033772074E-2</v>
      </c>
      <c r="C12" s="758">
        <f>'6.1'!C14/'6.1'!$C$27</f>
        <v>3.9638132832613852E-2</v>
      </c>
      <c r="D12" s="759">
        <f>'6.1'!E14/'6.1'!$E$27</f>
        <v>4.3256316618603255E-2</v>
      </c>
      <c r="E12" s="760">
        <f>'6.1'!F14/'6.1'!$F$27</f>
        <v>3.827323115153463E-2</v>
      </c>
      <c r="F12" s="458"/>
      <c r="G12" s="748"/>
      <c r="H12" s="458"/>
      <c r="I12" s="749"/>
      <c r="J12" s="458"/>
      <c r="K12" s="456"/>
      <c r="L12" s="456"/>
      <c r="M12" s="750"/>
      <c r="N12" s="750"/>
      <c r="O12" s="751"/>
      <c r="P12" s="750"/>
      <c r="Q12" s="752"/>
      <c r="R12" s="753"/>
      <c r="S12" s="753"/>
    </row>
    <row r="13" spans="1:19" ht="18" customHeight="1">
      <c r="A13" s="711" t="str">
        <f>'6.1'!A15</f>
        <v>červenec</v>
      </c>
      <c r="B13" s="744">
        <f>'6.1'!B15/'6.1'!$B$27</f>
        <v>4.5774050173502778E-2</v>
      </c>
      <c r="C13" s="745">
        <f>'6.1'!C15/'6.1'!$C$27</f>
        <v>4.0775371965351116E-2</v>
      </c>
      <c r="D13" s="746">
        <f>'6.1'!E15/'6.1'!$E$27</f>
        <v>4.3896074592332926E-2</v>
      </c>
      <c r="E13" s="747">
        <f>'6.1'!F15/'6.1'!$F$27</f>
        <v>3.9571183858742379E-2</v>
      </c>
      <c r="F13" s="458"/>
      <c r="G13" s="748"/>
      <c r="H13" s="458"/>
      <c r="I13" s="749"/>
      <c r="J13" s="456"/>
      <c r="K13" s="456"/>
      <c r="L13" s="456"/>
      <c r="M13" s="761"/>
      <c r="N13" s="761"/>
      <c r="O13" s="751"/>
      <c r="P13" s="750"/>
      <c r="Q13" s="752"/>
      <c r="R13" s="753"/>
      <c r="S13" s="753"/>
    </row>
    <row r="14" spans="1:19" ht="18" customHeight="1">
      <c r="A14" s="721" t="str">
        <f>'6.1'!A16</f>
        <v>srpen</v>
      </c>
      <c r="B14" s="744">
        <f>'6.1'!B16/'6.1'!$B$27</f>
        <v>4.4527095513646135E-2</v>
      </c>
      <c r="C14" s="754">
        <f>'6.1'!C16/'6.1'!$C$27</f>
        <v>4.1931641344907733E-2</v>
      </c>
      <c r="D14" s="746">
        <f>'6.1'!E16/'6.1'!$E$27</f>
        <v>4.2884669511989049E-2</v>
      </c>
      <c r="E14" s="755">
        <f>'6.1'!F16/'6.1'!$F$27</f>
        <v>4.2062062196180541E-2</v>
      </c>
      <c r="F14" s="458"/>
      <c r="G14" s="748"/>
      <c r="H14" s="458"/>
      <c r="I14" s="749"/>
      <c r="J14" s="458"/>
      <c r="K14" s="456"/>
      <c r="L14" s="456"/>
      <c r="M14" s="1667" t="s">
        <v>413</v>
      </c>
      <c r="N14" s="1667"/>
      <c r="O14" s="1667"/>
      <c r="P14" s="1667"/>
      <c r="Q14" s="752"/>
      <c r="R14" s="753"/>
      <c r="S14" s="753"/>
    </row>
    <row r="15" spans="1:19" ht="18" customHeight="1">
      <c r="A15" s="727" t="str">
        <f>'6.1'!A17</f>
        <v>září</v>
      </c>
      <c r="B15" s="757">
        <f>'6.1'!B17/'6.1'!$B$27</f>
        <v>5.5239780297942083E-2</v>
      </c>
      <c r="C15" s="758">
        <f>'6.1'!C17/'6.1'!$C$27</f>
        <v>4.6280256152066858E-2</v>
      </c>
      <c r="D15" s="759">
        <f>'6.1'!E17/'6.1'!$E$27</f>
        <v>5.3412713300063051E-2</v>
      </c>
      <c r="E15" s="760">
        <f>'6.1'!F17/'6.1'!$F$27</f>
        <v>4.7629885499231438E-2</v>
      </c>
      <c r="F15" s="458"/>
      <c r="G15" s="748"/>
      <c r="H15" s="458"/>
      <c r="I15" s="749"/>
      <c r="J15" s="458"/>
      <c r="K15" s="456"/>
      <c r="L15" s="456"/>
      <c r="M15" s="1667"/>
      <c r="N15" s="1667"/>
      <c r="O15" s="1667"/>
      <c r="P15" s="1667"/>
      <c r="Q15" s="752"/>
      <c r="R15" s="753"/>
      <c r="S15" s="753"/>
    </row>
    <row r="16" spans="1:19" ht="18" customHeight="1">
      <c r="A16" s="711" t="str">
        <f>'6.1'!A18</f>
        <v>říjen</v>
      </c>
      <c r="B16" s="744">
        <f>'6.1'!B18/'6.1'!$B$27</f>
        <v>8.3120236413169735E-2</v>
      </c>
      <c r="C16" s="745">
        <f>'6.1'!C18/'6.1'!$C$27</f>
        <v>7.8777216448092324E-2</v>
      </c>
      <c r="D16" s="746">
        <f>'6.1'!E18/'6.1'!$E$27</f>
        <v>8.4282719857806804E-2</v>
      </c>
      <c r="E16" s="747">
        <f>'6.1'!F18/'6.1'!$F$27</f>
        <v>8.2862572164222686E-2</v>
      </c>
      <c r="F16" s="458"/>
      <c r="G16" s="748"/>
      <c r="H16" s="458"/>
      <c r="I16" s="749"/>
      <c r="J16" s="456"/>
      <c r="K16" s="456"/>
      <c r="L16" s="456"/>
      <c r="M16" s="1667"/>
      <c r="N16" s="1667"/>
      <c r="O16" s="1667"/>
      <c r="P16" s="1667"/>
      <c r="Q16" s="752"/>
      <c r="R16" s="753"/>
      <c r="S16" s="753"/>
    </row>
    <row r="17" spans="1:19" ht="18" customHeight="1">
      <c r="A17" s="721" t="str">
        <f>'6.1'!A19</f>
        <v>listopad</v>
      </c>
      <c r="B17" s="744">
        <f>'6.1'!B19/'6.1'!$B$27</f>
        <v>0.10489629726377427</v>
      </c>
      <c r="C17" s="754">
        <f>'6.1'!C19/'6.1'!$C$27</f>
        <v>0.11171438145182452</v>
      </c>
      <c r="D17" s="746">
        <f>'6.1'!E19/'6.1'!$E$27</f>
        <v>0.10991917309260359</v>
      </c>
      <c r="E17" s="755">
        <f>'6.1'!F19/'6.1'!$F$27</f>
        <v>0.1126132519853159</v>
      </c>
      <c r="F17" s="458"/>
      <c r="G17" s="748"/>
      <c r="H17" s="458"/>
      <c r="I17" s="749"/>
      <c r="J17" s="458"/>
      <c r="K17" s="456"/>
      <c r="L17" s="456"/>
      <c r="M17" s="750"/>
      <c r="N17" s="750"/>
      <c r="O17" s="751"/>
      <c r="P17" s="750"/>
      <c r="Q17" s="752"/>
      <c r="R17" s="753"/>
      <c r="S17" s="753"/>
    </row>
    <row r="18" spans="1:19" ht="18" customHeight="1">
      <c r="A18" s="727" t="str">
        <f>'6.1'!A20</f>
        <v>prosinec</v>
      </c>
      <c r="B18" s="757">
        <f>'6.1'!B20/'6.1'!$B$27</f>
        <v>0.12145223817781574</v>
      </c>
      <c r="C18" s="758">
        <f>'6.1'!C20/'6.1'!$C$27</f>
        <v>0.13380377525089512</v>
      </c>
      <c r="D18" s="759">
        <f>'6.1'!E20/'6.1'!$E$27</f>
        <v>0.12424791938847761</v>
      </c>
      <c r="E18" s="760">
        <f>'6.1'!F20/'6.1'!$F$27</f>
        <v>0.13419750642467834</v>
      </c>
      <c r="F18" s="458"/>
      <c r="G18" s="748"/>
      <c r="H18" s="458"/>
      <c r="I18" s="749"/>
      <c r="J18" s="458"/>
      <c r="K18" s="456"/>
      <c r="L18" s="456"/>
      <c r="M18" s="750"/>
      <c r="N18" s="750"/>
      <c r="O18" s="751"/>
      <c r="P18" s="750"/>
      <c r="Q18" s="752"/>
      <c r="R18" s="753"/>
      <c r="S18" s="753"/>
    </row>
    <row r="19" spans="1:19" ht="18" customHeight="1">
      <c r="A19" s="711" t="str">
        <f>'6.1'!A21</f>
        <v>I. čtvrtletí</v>
      </c>
      <c r="B19" s="744">
        <f>'6.1'!B21/'6.1'!$B$27</f>
        <v>0.36563869756674894</v>
      </c>
      <c r="C19" s="745">
        <f>'6.1'!C21/'6.1'!$C$27</f>
        <v>0.4079224125947194</v>
      </c>
      <c r="D19" s="746">
        <f>'6.1'!E21/'6.1'!$E$27</f>
        <v>0.367161128015972</v>
      </c>
      <c r="E19" s="747">
        <f>'6.1'!F21/'6.1'!$F$27</f>
        <v>0.38205258601287467</v>
      </c>
      <c r="F19" s="456"/>
      <c r="G19" s="749"/>
      <c r="H19" s="456"/>
      <c r="I19" s="749"/>
      <c r="J19" s="456"/>
      <c r="K19" s="456"/>
      <c r="L19" s="456"/>
      <c r="M19" s="750"/>
      <c r="N19" s="750"/>
      <c r="O19" s="751"/>
      <c r="P19" s="750"/>
      <c r="Q19" s="761"/>
      <c r="R19" s="496"/>
      <c r="S19" s="496"/>
    </row>
    <row r="20" spans="1:19" ht="18" customHeight="1">
      <c r="A20" s="721" t="str">
        <f>'6.1'!A22</f>
        <v>II. čtvrtletí</v>
      </c>
      <c r="B20" s="744">
        <f>'6.1'!B22/'6.1'!$B$27</f>
        <v>0.17935160459340049</v>
      </c>
      <c r="C20" s="754">
        <f>'6.1'!C22/'6.1'!$C$27</f>
        <v>0.1387949447921428</v>
      </c>
      <c r="D20" s="746">
        <f>'6.1'!E22/'6.1'!$E$27</f>
        <v>0.17419560224075487</v>
      </c>
      <c r="E20" s="755">
        <f>'6.1'!F22/'6.1'!$F$27</f>
        <v>0.15901095185875405</v>
      </c>
      <c r="F20" s="456"/>
      <c r="G20" s="749"/>
      <c r="H20" s="456"/>
      <c r="I20" s="749"/>
      <c r="J20" s="456"/>
      <c r="K20" s="456"/>
      <c r="L20" s="456"/>
      <c r="M20" s="750"/>
      <c r="N20" s="750"/>
      <c r="O20" s="750"/>
      <c r="P20" s="750"/>
      <c r="Q20" s="761"/>
      <c r="R20" s="496"/>
      <c r="S20" s="496"/>
    </row>
    <row r="21" spans="1:19" ht="18" customHeight="1">
      <c r="A21" s="721" t="str">
        <f>'6.1'!A23</f>
        <v>III. čtvrtletí</v>
      </c>
      <c r="B21" s="744">
        <f>'6.1'!B23/'6.1'!$B$27</f>
        <v>0.145540925985091</v>
      </c>
      <c r="C21" s="754">
        <f>'6.1'!C23/'6.1'!$C$27</f>
        <v>0.12898726946232569</v>
      </c>
      <c r="D21" s="746">
        <f>'6.1'!E23/'6.1'!$E$27</f>
        <v>0.14019345740438505</v>
      </c>
      <c r="E21" s="755">
        <f>'6.1'!F23/'6.1'!$F$27</f>
        <v>0.12926313155415434</v>
      </c>
      <c r="F21" s="456"/>
      <c r="G21" s="749"/>
      <c r="H21" s="456"/>
      <c r="I21" s="749"/>
      <c r="J21" s="456"/>
      <c r="K21" s="456"/>
      <c r="L21" s="456"/>
      <c r="M21" s="750"/>
      <c r="N21" s="750"/>
      <c r="O21" s="750"/>
      <c r="P21" s="750"/>
      <c r="Q21" s="761"/>
      <c r="R21" s="496"/>
      <c r="S21" s="496"/>
    </row>
    <row r="22" spans="1:19" ht="18" customHeight="1">
      <c r="A22" s="727" t="str">
        <f>'6.1'!A24</f>
        <v>IV. čtvrtletí</v>
      </c>
      <c r="B22" s="757">
        <f>'6.1'!B24/'6.1'!$B$27</f>
        <v>0.30946877185475974</v>
      </c>
      <c r="C22" s="758">
        <f>'6.1'!C24/'6.1'!$C$27</f>
        <v>0.32429537315081197</v>
      </c>
      <c r="D22" s="759">
        <f>'6.1'!E24/'6.1'!$E$27</f>
        <v>0.31844981233888803</v>
      </c>
      <c r="E22" s="760">
        <f>'6.1'!F24/'6.1'!$F$27</f>
        <v>0.32967333057421694</v>
      </c>
      <c r="F22" s="456"/>
      <c r="G22" s="749"/>
      <c r="H22" s="456"/>
      <c r="I22" s="749"/>
      <c r="J22" s="456"/>
      <c r="K22" s="456"/>
      <c r="L22" s="456"/>
      <c r="M22" s="456"/>
      <c r="N22" s="750" t="s">
        <v>131</v>
      </c>
      <c r="O22" s="756">
        <f>O8+O11</f>
        <v>0.67510746942150868</v>
      </c>
      <c r="P22" s="750"/>
      <c r="Q22" s="761"/>
      <c r="R22" s="496"/>
      <c r="S22" s="496"/>
    </row>
    <row r="23" spans="1:19" ht="18" customHeight="1">
      <c r="A23" s="711" t="str">
        <f>'6.1'!A25</f>
        <v>I. pololetí</v>
      </c>
      <c r="B23" s="744">
        <f>'6.1'!B25/'6.1'!$B$27</f>
        <v>0.54499030216014943</v>
      </c>
      <c r="C23" s="745">
        <f>'6.1'!C25/'6.1'!$C$27</f>
        <v>0.54671735738686222</v>
      </c>
      <c r="D23" s="746">
        <f>'6.1'!E25/'6.1'!$E$27</f>
        <v>0.54135673025672693</v>
      </c>
      <c r="E23" s="747">
        <f>'6.1'!F25/'6.1'!$F$27</f>
        <v>0.54106353787162875</v>
      </c>
      <c r="F23" s="456"/>
      <c r="G23" s="749"/>
      <c r="H23" s="456"/>
      <c r="I23" s="749"/>
      <c r="J23" s="456"/>
      <c r="K23" s="456"/>
      <c r="L23" s="456"/>
      <c r="M23" s="456"/>
      <c r="N23" s="750"/>
      <c r="O23" s="756">
        <f>O9+O10</f>
        <v>0.32489253057849149</v>
      </c>
      <c r="P23" s="750"/>
      <c r="Q23" s="761"/>
      <c r="R23" s="496"/>
      <c r="S23" s="496"/>
    </row>
    <row r="24" spans="1:19" ht="18" customHeight="1">
      <c r="A24" s="727" t="str">
        <f>'6.1'!A26</f>
        <v>II. pololetí</v>
      </c>
      <c r="B24" s="757">
        <f>'6.1'!B26/'6.1'!$B$27</f>
        <v>0.45500969783985074</v>
      </c>
      <c r="C24" s="758">
        <f>'6.1'!C26/'6.1'!$C$27</f>
        <v>0.45328264261313772</v>
      </c>
      <c r="D24" s="759">
        <f>'6.1'!E26/'6.1'!$E$27</f>
        <v>0.45864326974327307</v>
      </c>
      <c r="E24" s="760">
        <f>'6.1'!F26/'6.1'!$F$27</f>
        <v>0.45893646212837125</v>
      </c>
      <c r="F24" s="456"/>
      <c r="G24" s="749"/>
      <c r="H24" s="456"/>
      <c r="I24" s="749"/>
      <c r="J24" s="456"/>
      <c r="K24" s="456"/>
      <c r="L24" s="456"/>
      <c r="M24" s="456"/>
      <c r="N24" s="456"/>
      <c r="O24" s="749"/>
      <c r="P24" s="456"/>
      <c r="Q24" s="448"/>
    </row>
    <row r="25" spans="1:19" ht="18" customHeight="1">
      <c r="A25" s="762" t="str">
        <f>'6.1'!A27</f>
        <v>rok</v>
      </c>
      <c r="B25" s="763">
        <f>'6.1'!B27/'6.1'!$B$27</f>
        <v>1</v>
      </c>
      <c r="C25" s="764">
        <f>'6.1'!C27/'6.1'!$C$27</f>
        <v>1</v>
      </c>
      <c r="D25" s="765">
        <f>'6.1'!E27/'6.1'!$E$27</f>
        <v>1</v>
      </c>
      <c r="E25" s="766">
        <f>'6.1'!F27/'6.1'!$F$27</f>
        <v>1</v>
      </c>
      <c r="F25" s="456"/>
      <c r="G25" s="749"/>
      <c r="H25" s="1669">
        <f>B6</f>
        <v>2019</v>
      </c>
      <c r="I25" s="1669"/>
      <c r="J25" s="1668">
        <f>C6</f>
        <v>2018</v>
      </c>
      <c r="K25" s="1668"/>
      <c r="L25" s="456"/>
      <c r="M25" s="456"/>
      <c r="N25" s="456"/>
      <c r="O25" s="749"/>
      <c r="P25" s="456"/>
      <c r="Q25" s="448"/>
    </row>
    <row r="26" spans="1:19" ht="17.100000000000001" customHeight="1">
      <c r="Q26" s="507"/>
      <c r="R26" s="507"/>
    </row>
    <row r="27" spans="1:19">
      <c r="A27" s="1666"/>
      <c r="B27" s="1666"/>
      <c r="C27" s="1666"/>
      <c r="D27" s="1666"/>
      <c r="E27" s="1666"/>
      <c r="F27" s="1666"/>
      <c r="G27" s="1666"/>
      <c r="H27" s="1666"/>
      <c r="I27" s="1666"/>
      <c r="J27" s="1666"/>
      <c r="K27" s="1666"/>
      <c r="L27" s="1666"/>
      <c r="M27" s="1666"/>
      <c r="N27" s="1666"/>
      <c r="O27" s="1666"/>
      <c r="P27" s="1666"/>
    </row>
    <row r="28" spans="1:19" ht="12" customHeight="1">
      <c r="A28" s="1662"/>
      <c r="B28" s="1662"/>
      <c r="C28" s="1662"/>
      <c r="D28" s="1662"/>
      <c r="E28" s="1662"/>
      <c r="F28" s="1662"/>
      <c r="G28" s="1662"/>
      <c r="H28" s="1662"/>
      <c r="I28" s="1662"/>
      <c r="J28" s="1662"/>
      <c r="K28" s="1662"/>
      <c r="L28" s="1662"/>
      <c r="M28" s="1662"/>
      <c r="N28" s="1662"/>
      <c r="O28" s="1662"/>
      <c r="P28" s="1662"/>
    </row>
    <row r="29" spans="1:19" ht="12" customHeight="1">
      <c r="D29" s="491"/>
      <c r="E29" s="491"/>
      <c r="F29" s="491"/>
      <c r="J29" s="491"/>
      <c r="K29" s="491"/>
      <c r="L29" s="491"/>
    </row>
    <row r="30" spans="1:19" ht="12" customHeight="1">
      <c r="J30" s="491"/>
      <c r="K30" s="491"/>
      <c r="L30" s="491"/>
    </row>
    <row r="31" spans="1:19" ht="12" customHeight="1">
      <c r="D31" s="491"/>
      <c r="E31" s="491"/>
      <c r="J31" s="491"/>
      <c r="K31" s="491"/>
      <c r="L31" s="491"/>
    </row>
    <row r="32" spans="1:19" ht="12" customHeight="1">
      <c r="D32" s="491"/>
      <c r="E32" s="491"/>
      <c r="J32" s="491"/>
      <c r="K32" s="491"/>
      <c r="L32" s="491"/>
    </row>
    <row r="33" spans="4:12" ht="12" customHeight="1">
      <c r="D33" s="491"/>
      <c r="E33" s="491"/>
      <c r="J33" s="491"/>
      <c r="K33" s="491"/>
      <c r="L33" s="491"/>
    </row>
    <row r="34" spans="4:12" ht="12" customHeight="1">
      <c r="D34" s="491"/>
      <c r="E34" s="491"/>
      <c r="J34" s="491"/>
      <c r="K34" s="491"/>
      <c r="L34" s="491"/>
    </row>
    <row r="35" spans="4:12" ht="12" customHeight="1">
      <c r="D35" s="491"/>
      <c r="E35" s="491"/>
      <c r="J35" s="491"/>
      <c r="K35" s="491"/>
      <c r="L35" s="491"/>
    </row>
    <row r="36" spans="4:12" ht="12" customHeight="1">
      <c r="D36" s="491"/>
      <c r="E36" s="491"/>
      <c r="J36" s="491"/>
      <c r="K36" s="491"/>
      <c r="L36" s="491"/>
    </row>
    <row r="37" spans="4:12" ht="12" customHeight="1">
      <c r="D37" s="491"/>
      <c r="E37" s="491"/>
      <c r="J37" s="491"/>
      <c r="K37" s="491"/>
      <c r="L37" s="491"/>
    </row>
    <row r="38" spans="4:12" ht="12" customHeight="1">
      <c r="D38" s="491"/>
      <c r="E38" s="491"/>
      <c r="J38" s="491"/>
      <c r="K38" s="491"/>
      <c r="L38" s="491"/>
    </row>
    <row r="39" spans="4:12" ht="12" customHeight="1">
      <c r="D39" s="491"/>
      <c r="E39" s="491"/>
      <c r="J39" s="491"/>
      <c r="K39" s="491"/>
      <c r="L39" s="491"/>
    </row>
    <row r="40" spans="4:12" ht="12" customHeight="1">
      <c r="D40" s="491"/>
      <c r="E40" s="491"/>
      <c r="J40" s="491"/>
      <c r="K40" s="491"/>
      <c r="L40" s="491"/>
    </row>
    <row r="41" spans="4:12" ht="12" customHeight="1"/>
    <row r="42" spans="4:12" ht="12" customHeight="1"/>
    <row r="43" spans="4:12" ht="12" customHeight="1"/>
    <row r="44" spans="4:12" ht="12" customHeight="1"/>
    <row r="45" spans="4:12" ht="12" customHeight="1"/>
  </sheetData>
  <mergeCells count="11">
    <mergeCell ref="A3:E3"/>
    <mergeCell ref="A28:P28"/>
    <mergeCell ref="B4:E4"/>
    <mergeCell ref="B5:C5"/>
    <mergeCell ref="D5:E5"/>
    <mergeCell ref="A27:P27"/>
    <mergeCell ref="H4:K4"/>
    <mergeCell ref="M4:P4"/>
    <mergeCell ref="J25:K25"/>
    <mergeCell ref="H25:I25"/>
    <mergeCell ref="M14:P1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Q44"/>
  <sheetViews>
    <sheetView showGridLines="0" zoomScaleNormal="100" zoomScaleSheetLayoutView="100" workbookViewId="0"/>
  </sheetViews>
  <sheetFormatPr defaultRowHeight="11.25"/>
  <cols>
    <col min="1" max="1" width="7.140625" style="448" customWidth="1"/>
    <col min="2" max="8" width="7.28515625" style="448" customWidth="1"/>
    <col min="9" max="9" width="1.7109375" style="448" customWidth="1"/>
    <col min="10" max="10" width="5.85546875" style="448" customWidth="1"/>
    <col min="11" max="11" width="9.140625" style="448"/>
    <col min="12" max="12" width="9.7109375" style="448" bestFit="1" customWidth="1"/>
    <col min="13" max="14" width="9.28515625" style="448" bestFit="1" customWidth="1"/>
    <col min="15" max="16" width="9.140625" style="448"/>
    <col min="17" max="17" width="19.28515625" style="448" customWidth="1"/>
    <col min="18" max="247" width="9.140625" style="448"/>
    <col min="248" max="260" width="10.7109375" style="448" customWidth="1"/>
    <col min="261" max="503" width="9.140625" style="448"/>
    <col min="504" max="516" width="10.7109375" style="448" customWidth="1"/>
    <col min="517" max="759" width="9.140625" style="448"/>
    <col min="760" max="772" width="10.7109375" style="448" customWidth="1"/>
    <col min="773" max="1015" width="9.140625" style="448"/>
    <col min="1016" max="1028" width="10.7109375" style="448" customWidth="1"/>
    <col min="1029" max="1271" width="9.140625" style="448"/>
    <col min="1272" max="1284" width="10.7109375" style="448" customWidth="1"/>
    <col min="1285" max="1527" width="9.140625" style="448"/>
    <col min="1528" max="1540" width="10.7109375" style="448" customWidth="1"/>
    <col min="1541" max="1783" width="9.140625" style="448"/>
    <col min="1784" max="1796" width="10.7109375" style="448" customWidth="1"/>
    <col min="1797" max="2039" width="9.140625" style="448"/>
    <col min="2040" max="2052" width="10.7109375" style="448" customWidth="1"/>
    <col min="2053" max="2295" width="9.140625" style="448"/>
    <col min="2296" max="2308" width="10.7109375" style="448" customWidth="1"/>
    <col min="2309" max="2551" width="9.140625" style="448"/>
    <col min="2552" max="2564" width="10.7109375" style="448" customWidth="1"/>
    <col min="2565" max="2807" width="9.140625" style="448"/>
    <col min="2808" max="2820" width="10.7109375" style="448" customWidth="1"/>
    <col min="2821" max="3063" width="9.140625" style="448"/>
    <col min="3064" max="3076" width="10.7109375" style="448" customWidth="1"/>
    <col min="3077" max="3319" width="9.140625" style="448"/>
    <col min="3320" max="3332" width="10.7109375" style="448" customWidth="1"/>
    <col min="3333" max="3575" width="9.140625" style="448"/>
    <col min="3576" max="3588" width="10.7109375" style="448" customWidth="1"/>
    <col min="3589" max="3831" width="9.140625" style="448"/>
    <col min="3832" max="3844" width="10.7109375" style="448" customWidth="1"/>
    <col min="3845" max="4087" width="9.140625" style="448"/>
    <col min="4088" max="4100" width="10.7109375" style="448" customWidth="1"/>
    <col min="4101" max="4343" width="9.140625" style="448"/>
    <col min="4344" max="4356" width="10.7109375" style="448" customWidth="1"/>
    <col min="4357" max="4599" width="9.140625" style="448"/>
    <col min="4600" max="4612" width="10.7109375" style="448" customWidth="1"/>
    <col min="4613" max="4855" width="9.140625" style="448"/>
    <col min="4856" max="4868" width="10.7109375" style="448" customWidth="1"/>
    <col min="4869" max="5111" width="9.140625" style="448"/>
    <col min="5112" max="5124" width="10.7109375" style="448" customWidth="1"/>
    <col min="5125" max="5367" width="9.140625" style="448"/>
    <col min="5368" max="5380" width="10.7109375" style="448" customWidth="1"/>
    <col min="5381" max="5623" width="9.140625" style="448"/>
    <col min="5624" max="5636" width="10.7109375" style="448" customWidth="1"/>
    <col min="5637" max="5879" width="9.140625" style="448"/>
    <col min="5880" max="5892" width="10.7109375" style="448" customWidth="1"/>
    <col min="5893" max="6135" width="9.140625" style="448"/>
    <col min="6136" max="6148" width="10.7109375" style="448" customWidth="1"/>
    <col min="6149" max="6391" width="9.140625" style="448"/>
    <col min="6392" max="6404" width="10.7109375" style="448" customWidth="1"/>
    <col min="6405" max="6647" width="9.140625" style="448"/>
    <col min="6648" max="6660" width="10.7109375" style="448" customWidth="1"/>
    <col min="6661" max="6903" width="9.140625" style="448"/>
    <col min="6904" max="6916" width="10.7109375" style="448" customWidth="1"/>
    <col min="6917" max="7159" width="9.140625" style="448"/>
    <col min="7160" max="7172" width="10.7109375" style="448" customWidth="1"/>
    <col min="7173" max="7415" width="9.140625" style="448"/>
    <col min="7416" max="7428" width="10.7109375" style="448" customWidth="1"/>
    <col min="7429" max="7671" width="9.140625" style="448"/>
    <col min="7672" max="7684" width="10.7109375" style="448" customWidth="1"/>
    <col min="7685" max="7927" width="9.140625" style="448"/>
    <col min="7928" max="7940" width="10.7109375" style="448" customWidth="1"/>
    <col min="7941" max="8183" width="9.140625" style="448"/>
    <col min="8184" max="8196" width="10.7109375" style="448" customWidth="1"/>
    <col min="8197" max="8439" width="9.140625" style="448"/>
    <col min="8440" max="8452" width="10.7109375" style="448" customWidth="1"/>
    <col min="8453" max="8695" width="9.140625" style="448"/>
    <col min="8696" max="8708" width="10.7109375" style="448" customWidth="1"/>
    <col min="8709" max="8951" width="9.140625" style="448"/>
    <col min="8952" max="8964" width="10.7109375" style="448" customWidth="1"/>
    <col min="8965" max="9207" width="9.140625" style="448"/>
    <col min="9208" max="9220" width="10.7109375" style="448" customWidth="1"/>
    <col min="9221" max="9463" width="9.140625" style="448"/>
    <col min="9464" max="9476" width="10.7109375" style="448" customWidth="1"/>
    <col min="9477" max="9719" width="9.140625" style="448"/>
    <col min="9720" max="9732" width="10.7109375" style="448" customWidth="1"/>
    <col min="9733" max="9975" width="9.140625" style="448"/>
    <col min="9976" max="9988" width="10.7109375" style="448" customWidth="1"/>
    <col min="9989" max="10231" width="9.140625" style="448"/>
    <col min="10232" max="10244" width="10.7109375" style="448" customWidth="1"/>
    <col min="10245" max="10487" width="9.140625" style="448"/>
    <col min="10488" max="10500" width="10.7109375" style="448" customWidth="1"/>
    <col min="10501" max="10743" width="9.140625" style="448"/>
    <col min="10744" max="10756" width="10.7109375" style="448" customWidth="1"/>
    <col min="10757" max="10999" width="9.140625" style="448"/>
    <col min="11000" max="11012" width="10.7109375" style="448" customWidth="1"/>
    <col min="11013" max="11255" width="9.140625" style="448"/>
    <col min="11256" max="11268" width="10.7109375" style="448" customWidth="1"/>
    <col min="11269" max="11511" width="9.140625" style="448"/>
    <col min="11512" max="11524" width="10.7109375" style="448" customWidth="1"/>
    <col min="11525" max="11767" width="9.140625" style="448"/>
    <col min="11768" max="11780" width="10.7109375" style="448" customWidth="1"/>
    <col min="11781" max="12023" width="9.140625" style="448"/>
    <col min="12024" max="12036" width="10.7109375" style="448" customWidth="1"/>
    <col min="12037" max="12279" width="9.140625" style="448"/>
    <col min="12280" max="12292" width="10.7109375" style="448" customWidth="1"/>
    <col min="12293" max="12535" width="9.140625" style="448"/>
    <col min="12536" max="12548" width="10.7109375" style="448" customWidth="1"/>
    <col min="12549" max="12791" width="9.140625" style="448"/>
    <col min="12792" max="12804" width="10.7109375" style="448" customWidth="1"/>
    <col min="12805" max="13047" width="9.140625" style="448"/>
    <col min="13048" max="13060" width="10.7109375" style="448" customWidth="1"/>
    <col min="13061" max="13303" width="9.140625" style="448"/>
    <col min="13304" max="13316" width="10.7109375" style="448" customWidth="1"/>
    <col min="13317" max="13559" width="9.140625" style="448"/>
    <col min="13560" max="13572" width="10.7109375" style="448" customWidth="1"/>
    <col min="13573" max="13815" width="9.140625" style="448"/>
    <col min="13816" max="13828" width="10.7109375" style="448" customWidth="1"/>
    <col min="13829" max="14071" width="9.140625" style="448"/>
    <col min="14072" max="14084" width="10.7109375" style="448" customWidth="1"/>
    <col min="14085" max="14327" width="9.140625" style="448"/>
    <col min="14328" max="14340" width="10.7109375" style="448" customWidth="1"/>
    <col min="14341" max="14583" width="9.140625" style="448"/>
    <col min="14584" max="14596" width="10.7109375" style="448" customWidth="1"/>
    <col min="14597" max="14839" width="9.140625" style="448"/>
    <col min="14840" max="14852" width="10.7109375" style="448" customWidth="1"/>
    <col min="14853" max="15095" width="9.140625" style="448"/>
    <col min="15096" max="15108" width="10.7109375" style="448" customWidth="1"/>
    <col min="15109" max="15351" width="9.140625" style="448"/>
    <col min="15352" max="15364" width="10.7109375" style="448" customWidth="1"/>
    <col min="15365" max="15607" width="9.140625" style="448"/>
    <col min="15608" max="15620" width="10.7109375" style="448" customWidth="1"/>
    <col min="15621" max="15863" width="9.140625" style="448"/>
    <col min="15864" max="15876" width="10.7109375" style="448" customWidth="1"/>
    <col min="15877" max="16119" width="9.140625" style="448"/>
    <col min="16120" max="16132" width="10.7109375" style="448" customWidth="1"/>
    <col min="16133" max="16383" width="9.140625" style="448"/>
    <col min="16384" max="16384" width="9.140625" style="448" customWidth="1"/>
  </cols>
  <sheetData>
    <row r="1" spans="1:17" ht="18" customHeight="1">
      <c r="A1" s="777" t="s">
        <v>501</v>
      </c>
      <c r="B1" s="777"/>
      <c r="C1" s="777"/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7"/>
      <c r="Q1" s="785"/>
    </row>
    <row r="2" spans="1:17" ht="5.0999999999999996" customHeight="1">
      <c r="A2" s="484"/>
      <c r="B2" s="484"/>
      <c r="C2" s="484"/>
      <c r="D2" s="484"/>
      <c r="E2" s="484"/>
      <c r="F2" s="484"/>
      <c r="G2" s="484"/>
      <c r="H2" s="484"/>
    </row>
    <row r="3" spans="1:17" ht="19.899999999999999" customHeight="1">
      <c r="A3" s="1674">
        <v>2019</v>
      </c>
      <c r="B3" s="1675"/>
      <c r="C3" s="1675"/>
      <c r="D3" s="1675"/>
      <c r="E3" s="1675"/>
      <c r="F3" s="1675"/>
      <c r="G3" s="1675"/>
      <c r="H3" s="1676"/>
      <c r="I3" s="784"/>
      <c r="J3" s="784"/>
      <c r="K3" s="784"/>
      <c r="L3" s="784"/>
      <c r="M3" s="784"/>
      <c r="N3" s="784"/>
      <c r="O3" s="784"/>
      <c r="P3" s="784"/>
      <c r="Q3" s="784"/>
    </row>
    <row r="4" spans="1:17" ht="19.899999999999999" customHeight="1">
      <c r="A4" s="105"/>
      <c r="B4" s="1671" t="s">
        <v>435</v>
      </c>
      <c r="C4" s="1672"/>
      <c r="D4" s="1672"/>
      <c r="E4" s="1672"/>
      <c r="F4" s="1672"/>
      <c r="G4" s="1672"/>
      <c r="H4" s="1673"/>
    </row>
    <row r="5" spans="1:17" ht="33.75" customHeight="1">
      <c r="A5" s="67" t="str">
        <f>'6.1'!A8</f>
        <v>Období</v>
      </c>
      <c r="B5" s="106" t="s">
        <v>432</v>
      </c>
      <c r="C5" s="107" t="s">
        <v>433</v>
      </c>
      <c r="D5" s="108" t="s">
        <v>434</v>
      </c>
      <c r="E5" s="109" t="s">
        <v>24</v>
      </c>
      <c r="F5" s="110" t="s">
        <v>129</v>
      </c>
      <c r="G5" s="111" t="s">
        <v>389</v>
      </c>
      <c r="H5" s="112" t="s">
        <v>390</v>
      </c>
      <c r="J5" s="761"/>
      <c r="K5" s="761"/>
      <c r="L5" s="761" t="str">
        <f>E5</f>
        <v>normál</v>
      </c>
      <c r="M5" s="761" t="str">
        <f>G5</f>
        <v>průměr
2018</v>
      </c>
      <c r="N5" s="761" t="str">
        <f>B5</f>
        <v>průměr
2019</v>
      </c>
      <c r="O5" s="761"/>
      <c r="P5" s="761"/>
      <c r="Q5" s="761" t="str">
        <f>H5</f>
        <v>odchylka
od r. 2018</v>
      </c>
    </row>
    <row r="6" spans="1:17" ht="21" customHeight="1">
      <c r="A6" s="711" t="str">
        <f>'6.1'!A9</f>
        <v>leden</v>
      </c>
      <c r="B6" s="456">
        <v>-1.5193548387096771</v>
      </c>
      <c r="C6" s="456">
        <v>3.9</v>
      </c>
      <c r="D6" s="474">
        <v>-7.6</v>
      </c>
      <c r="E6" s="456">
        <v>-1.9612903225806451</v>
      </c>
      <c r="F6" s="474">
        <f>B6-E6</f>
        <v>0.44193548387096793</v>
      </c>
      <c r="G6" s="780">
        <v>2.0096774193548383</v>
      </c>
      <c r="H6" s="474">
        <f>B6-G6</f>
        <v>-3.5290322580645155</v>
      </c>
      <c r="I6" s="462"/>
      <c r="J6" s="752"/>
      <c r="K6" s="752" t="str">
        <f>A6</f>
        <v>leden</v>
      </c>
      <c r="L6" s="665">
        <f>E6</f>
        <v>-1.9612903225806451</v>
      </c>
      <c r="M6" s="665">
        <f>G6</f>
        <v>2.0096774193548383</v>
      </c>
      <c r="N6" s="665">
        <f>B6</f>
        <v>-1.5193548387096771</v>
      </c>
      <c r="O6" s="761"/>
      <c r="P6" s="781" t="str">
        <f>A6</f>
        <v>leden</v>
      </c>
      <c r="Q6" s="782">
        <f>H6</f>
        <v>-3.5290322580645155</v>
      </c>
    </row>
    <row r="7" spans="1:17" ht="21" customHeight="1">
      <c r="A7" s="721" t="str">
        <f>'6.1'!A10</f>
        <v>únor</v>
      </c>
      <c r="B7" s="458">
        <v>1.8321428571428571</v>
      </c>
      <c r="C7" s="458">
        <v>8.1</v>
      </c>
      <c r="D7" s="464">
        <v>-4.2</v>
      </c>
      <c r="E7" s="458">
        <v>-0.66206896551724137</v>
      </c>
      <c r="F7" s="477">
        <f t="shared" ref="F7:F17" si="0">B7-E7</f>
        <v>2.4942118226600982</v>
      </c>
      <c r="G7" s="780">
        <v>-3.2785714285714285</v>
      </c>
      <c r="H7" s="477">
        <f t="shared" ref="H7:H23" si="1">B7-G7</f>
        <v>5.1107142857142858</v>
      </c>
      <c r="I7" s="462"/>
      <c r="J7" s="752"/>
      <c r="K7" s="752" t="str">
        <f t="shared" ref="K7:K17" si="2">A7</f>
        <v>únor</v>
      </c>
      <c r="L7" s="665">
        <f t="shared" ref="L7:L17" si="3">E7</f>
        <v>-0.66206896551724137</v>
      </c>
      <c r="M7" s="665">
        <f t="shared" ref="M7:M17" si="4">G7</f>
        <v>-3.2785714285714285</v>
      </c>
      <c r="N7" s="665">
        <f t="shared" ref="N7:N17" si="5">B7</f>
        <v>1.8321428571428571</v>
      </c>
      <c r="O7" s="761"/>
      <c r="P7" s="781" t="str">
        <f t="shared" ref="P7:P17" si="6">A7</f>
        <v>únor</v>
      </c>
      <c r="Q7" s="782">
        <f t="shared" ref="Q7:Q17" si="7">H7</f>
        <v>5.1107142857142858</v>
      </c>
    </row>
    <row r="8" spans="1:17" ht="21" customHeight="1">
      <c r="A8" s="727" t="str">
        <f>'6.1'!A11</f>
        <v>březen</v>
      </c>
      <c r="B8" s="471">
        <v>5.8225806451612891</v>
      </c>
      <c r="C8" s="469">
        <v>10</v>
      </c>
      <c r="D8" s="470">
        <v>1.8</v>
      </c>
      <c r="E8" s="471">
        <v>3.3032258064516129</v>
      </c>
      <c r="F8" s="480">
        <f t="shared" si="0"/>
        <v>2.5193548387096762</v>
      </c>
      <c r="G8" s="783">
        <v>1.0000000000000002</v>
      </c>
      <c r="H8" s="480">
        <f t="shared" si="1"/>
        <v>4.8225806451612891</v>
      </c>
      <c r="I8" s="462"/>
      <c r="J8" s="752"/>
      <c r="K8" s="752" t="str">
        <f t="shared" si="2"/>
        <v>březen</v>
      </c>
      <c r="L8" s="665">
        <f t="shared" si="3"/>
        <v>3.3032258064516129</v>
      </c>
      <c r="M8" s="665">
        <f t="shared" si="4"/>
        <v>1.0000000000000002</v>
      </c>
      <c r="N8" s="665">
        <f t="shared" si="5"/>
        <v>5.8225806451612891</v>
      </c>
      <c r="O8" s="761"/>
      <c r="P8" s="781" t="str">
        <f t="shared" si="6"/>
        <v>březen</v>
      </c>
      <c r="Q8" s="782">
        <f t="shared" si="7"/>
        <v>4.8225806451612891</v>
      </c>
    </row>
    <row r="9" spans="1:17" ht="21" customHeight="1">
      <c r="A9" s="711" t="str">
        <f>'6.1'!A12</f>
        <v>duben</v>
      </c>
      <c r="B9" s="456">
        <v>9.6566666666666681</v>
      </c>
      <c r="C9" s="456">
        <v>17.5</v>
      </c>
      <c r="D9" s="474">
        <v>2.8</v>
      </c>
      <c r="E9" s="456">
        <v>7.5500000000000007</v>
      </c>
      <c r="F9" s="474">
        <f t="shared" si="0"/>
        <v>2.1066666666666674</v>
      </c>
      <c r="G9" s="780">
        <v>12.98</v>
      </c>
      <c r="H9" s="474">
        <f t="shared" si="1"/>
        <v>-3.3233333333333324</v>
      </c>
      <c r="I9" s="462"/>
      <c r="J9" s="752"/>
      <c r="K9" s="752" t="str">
        <f t="shared" si="2"/>
        <v>duben</v>
      </c>
      <c r="L9" s="665">
        <f t="shared" si="3"/>
        <v>7.5500000000000007</v>
      </c>
      <c r="M9" s="665">
        <f t="shared" si="4"/>
        <v>12.98</v>
      </c>
      <c r="N9" s="665">
        <f t="shared" si="5"/>
        <v>9.6566666666666681</v>
      </c>
      <c r="O9" s="761"/>
      <c r="P9" s="781" t="str">
        <f t="shared" si="6"/>
        <v>duben</v>
      </c>
      <c r="Q9" s="782">
        <f t="shared" si="7"/>
        <v>-3.3233333333333324</v>
      </c>
    </row>
    <row r="10" spans="1:17" ht="21" customHeight="1">
      <c r="A10" s="721" t="str">
        <f>'6.1'!A13</f>
        <v>květen</v>
      </c>
      <c r="B10" s="458">
        <v>10.93225806451613</v>
      </c>
      <c r="C10" s="458">
        <v>16.899999999999999</v>
      </c>
      <c r="D10" s="464">
        <v>5</v>
      </c>
      <c r="E10" s="458">
        <v>12.95483870967742</v>
      </c>
      <c r="F10" s="477">
        <f t="shared" si="0"/>
        <v>-2.0225806451612893</v>
      </c>
      <c r="G10" s="780">
        <v>16.461290322580645</v>
      </c>
      <c r="H10" s="477">
        <f t="shared" si="1"/>
        <v>-5.5290322580645146</v>
      </c>
      <c r="I10" s="462"/>
      <c r="J10" s="752"/>
      <c r="K10" s="752" t="str">
        <f t="shared" si="2"/>
        <v>květen</v>
      </c>
      <c r="L10" s="665">
        <f t="shared" si="3"/>
        <v>12.95483870967742</v>
      </c>
      <c r="M10" s="665">
        <f t="shared" si="4"/>
        <v>16.461290322580645</v>
      </c>
      <c r="N10" s="665">
        <f t="shared" si="5"/>
        <v>10.93225806451613</v>
      </c>
      <c r="O10" s="761"/>
      <c r="P10" s="781" t="str">
        <f t="shared" si="6"/>
        <v>květen</v>
      </c>
      <c r="Q10" s="782">
        <f t="shared" si="7"/>
        <v>-5.5290322580645146</v>
      </c>
    </row>
    <row r="11" spans="1:17" ht="21" customHeight="1">
      <c r="A11" s="727" t="str">
        <f>'6.1'!A14</f>
        <v>červen</v>
      </c>
      <c r="B11" s="471">
        <v>20.983333333333334</v>
      </c>
      <c r="C11" s="469">
        <v>26.8</v>
      </c>
      <c r="D11" s="470">
        <v>16.100000000000001</v>
      </c>
      <c r="E11" s="471">
        <v>15.81</v>
      </c>
      <c r="F11" s="480">
        <f t="shared" si="0"/>
        <v>5.1733333333333338</v>
      </c>
      <c r="G11" s="783">
        <v>17.746666666666666</v>
      </c>
      <c r="H11" s="480">
        <f t="shared" si="1"/>
        <v>3.2366666666666681</v>
      </c>
      <c r="I11" s="462"/>
      <c r="J11" s="752"/>
      <c r="K11" s="752" t="str">
        <f t="shared" si="2"/>
        <v>červen</v>
      </c>
      <c r="L11" s="665">
        <f t="shared" si="3"/>
        <v>15.81</v>
      </c>
      <c r="M11" s="665">
        <f t="shared" si="4"/>
        <v>17.746666666666666</v>
      </c>
      <c r="N11" s="665">
        <f t="shared" si="5"/>
        <v>20.983333333333334</v>
      </c>
      <c r="O11" s="761"/>
      <c r="P11" s="781" t="str">
        <f t="shared" si="6"/>
        <v>červen</v>
      </c>
      <c r="Q11" s="782">
        <f t="shared" si="7"/>
        <v>3.2366666666666681</v>
      </c>
    </row>
    <row r="12" spans="1:17" ht="21" customHeight="1">
      <c r="A12" s="711" t="str">
        <f>'6.1'!A15</f>
        <v>červenec</v>
      </c>
      <c r="B12" s="456">
        <v>19.090322580645161</v>
      </c>
      <c r="C12" s="456">
        <v>24.9</v>
      </c>
      <c r="D12" s="474">
        <v>14.1</v>
      </c>
      <c r="E12" s="456">
        <v>17.525806451612908</v>
      </c>
      <c r="F12" s="474">
        <f t="shared" si="0"/>
        <v>1.5645161290322527</v>
      </c>
      <c r="G12" s="780">
        <v>19.954838709677414</v>
      </c>
      <c r="H12" s="474">
        <f t="shared" si="1"/>
        <v>-0.86451612903225339</v>
      </c>
      <c r="I12" s="462"/>
      <c r="J12" s="752"/>
      <c r="K12" s="752" t="str">
        <f t="shared" si="2"/>
        <v>červenec</v>
      </c>
      <c r="L12" s="665">
        <f t="shared" si="3"/>
        <v>17.525806451612908</v>
      </c>
      <c r="M12" s="665">
        <f t="shared" si="4"/>
        <v>19.954838709677414</v>
      </c>
      <c r="N12" s="665">
        <f t="shared" si="5"/>
        <v>19.090322580645161</v>
      </c>
      <c r="O12" s="761"/>
      <c r="P12" s="781" t="str">
        <f t="shared" si="6"/>
        <v>červenec</v>
      </c>
      <c r="Q12" s="782">
        <f t="shared" si="7"/>
        <v>-0.86451612903225339</v>
      </c>
    </row>
    <row r="13" spans="1:17" ht="21" customHeight="1">
      <c r="A13" s="721" t="str">
        <f>'6.1'!A16</f>
        <v>srpen</v>
      </c>
      <c r="B13" s="458">
        <v>19.183870967741935</v>
      </c>
      <c r="C13" s="458">
        <v>22.8</v>
      </c>
      <c r="D13" s="464">
        <v>14.8</v>
      </c>
      <c r="E13" s="458">
        <v>17.219354838709684</v>
      </c>
      <c r="F13" s="477">
        <f t="shared" si="0"/>
        <v>1.9645161290322513</v>
      </c>
      <c r="G13" s="780">
        <v>20.912903225806453</v>
      </c>
      <c r="H13" s="477">
        <f t="shared" si="1"/>
        <v>-1.7290322580645174</v>
      </c>
      <c r="I13" s="462"/>
      <c r="J13" s="752"/>
      <c r="K13" s="752" t="str">
        <f t="shared" si="2"/>
        <v>srpen</v>
      </c>
      <c r="L13" s="665">
        <f t="shared" si="3"/>
        <v>17.219354838709684</v>
      </c>
      <c r="M13" s="665">
        <f t="shared" si="4"/>
        <v>20.912903225806453</v>
      </c>
      <c r="N13" s="665">
        <f t="shared" si="5"/>
        <v>19.183870967741935</v>
      </c>
      <c r="O13" s="761"/>
      <c r="P13" s="781" t="str">
        <f t="shared" si="6"/>
        <v>srpen</v>
      </c>
      <c r="Q13" s="782">
        <f t="shared" si="7"/>
        <v>-1.7290322580645174</v>
      </c>
    </row>
    <row r="14" spans="1:17" ht="21" customHeight="1">
      <c r="A14" s="727" t="str">
        <f>'6.1'!A17</f>
        <v>září</v>
      </c>
      <c r="B14" s="471">
        <v>13.526666666666667</v>
      </c>
      <c r="C14" s="469">
        <v>21.3</v>
      </c>
      <c r="D14" s="470">
        <v>7.6</v>
      </c>
      <c r="E14" s="471">
        <v>13.010000000000002</v>
      </c>
      <c r="F14" s="480">
        <f t="shared" si="0"/>
        <v>0.51666666666666572</v>
      </c>
      <c r="G14" s="783">
        <v>14.723333333333334</v>
      </c>
      <c r="H14" s="480">
        <f t="shared" si="1"/>
        <v>-1.1966666666666672</v>
      </c>
      <c r="I14" s="462"/>
      <c r="J14" s="752"/>
      <c r="K14" s="752" t="str">
        <f t="shared" si="2"/>
        <v>září</v>
      </c>
      <c r="L14" s="665">
        <f t="shared" si="3"/>
        <v>13.010000000000002</v>
      </c>
      <c r="M14" s="665">
        <f t="shared" si="4"/>
        <v>14.723333333333334</v>
      </c>
      <c r="N14" s="665">
        <f t="shared" si="5"/>
        <v>13.526666666666667</v>
      </c>
      <c r="O14" s="761"/>
      <c r="P14" s="781" t="str">
        <f t="shared" si="6"/>
        <v>září</v>
      </c>
      <c r="Q14" s="782">
        <f t="shared" si="7"/>
        <v>-1.1966666666666672</v>
      </c>
    </row>
    <row r="15" spans="1:17" ht="21" customHeight="1">
      <c r="A15" s="711" t="str">
        <f>'6.1'!A18</f>
        <v>říjen</v>
      </c>
      <c r="B15" s="456">
        <v>9.6258064516129043</v>
      </c>
      <c r="C15" s="456">
        <v>14.3</v>
      </c>
      <c r="D15" s="474">
        <v>0.4</v>
      </c>
      <c r="E15" s="456">
        <v>7.9935483870967738</v>
      </c>
      <c r="F15" s="474">
        <f t="shared" si="0"/>
        <v>1.6322580645161304</v>
      </c>
      <c r="G15" s="780">
        <v>10.145161290322582</v>
      </c>
      <c r="H15" s="474">
        <f t="shared" si="1"/>
        <v>-0.51935483870967758</v>
      </c>
      <c r="I15" s="462"/>
      <c r="J15" s="752"/>
      <c r="K15" s="752" t="str">
        <f t="shared" si="2"/>
        <v>říjen</v>
      </c>
      <c r="L15" s="665">
        <f t="shared" si="3"/>
        <v>7.9935483870967738</v>
      </c>
      <c r="M15" s="665">
        <f t="shared" si="4"/>
        <v>10.145161290322582</v>
      </c>
      <c r="N15" s="665">
        <f t="shared" si="5"/>
        <v>9.6258064516129043</v>
      </c>
      <c r="O15" s="761"/>
      <c r="P15" s="781" t="str">
        <f t="shared" si="6"/>
        <v>říjen</v>
      </c>
      <c r="Q15" s="782">
        <f t="shared" si="7"/>
        <v>-0.51935483870967758</v>
      </c>
    </row>
    <row r="16" spans="1:17" ht="21" customHeight="1">
      <c r="A16" s="721" t="str">
        <f>'6.1'!A19</f>
        <v>listopad</v>
      </c>
      <c r="B16" s="458">
        <v>5.8366666666666669</v>
      </c>
      <c r="C16" s="458">
        <v>11</v>
      </c>
      <c r="D16" s="464">
        <v>0</v>
      </c>
      <c r="E16" s="458">
        <v>2.6366666666666658</v>
      </c>
      <c r="F16" s="477">
        <f t="shared" si="0"/>
        <v>3.2000000000000011</v>
      </c>
      <c r="G16" s="780">
        <v>4.4300000000000006</v>
      </c>
      <c r="H16" s="477">
        <f t="shared" si="1"/>
        <v>1.4066666666666663</v>
      </c>
      <c r="I16" s="462"/>
      <c r="J16" s="752"/>
      <c r="K16" s="752" t="str">
        <f t="shared" si="2"/>
        <v>listopad</v>
      </c>
      <c r="L16" s="665">
        <f t="shared" si="3"/>
        <v>2.6366666666666658</v>
      </c>
      <c r="M16" s="665">
        <f t="shared" si="4"/>
        <v>4.4300000000000006</v>
      </c>
      <c r="N16" s="665">
        <f t="shared" si="5"/>
        <v>5.8366666666666669</v>
      </c>
      <c r="O16" s="761"/>
      <c r="P16" s="781" t="str">
        <f t="shared" si="6"/>
        <v>listopad</v>
      </c>
      <c r="Q16" s="782">
        <f t="shared" si="7"/>
        <v>1.4066666666666663</v>
      </c>
    </row>
    <row r="17" spans="1:17" ht="21" customHeight="1">
      <c r="A17" s="727" t="str">
        <f>'6.1'!A20</f>
        <v>prosinec</v>
      </c>
      <c r="B17" s="471">
        <v>2.0612903225806449</v>
      </c>
      <c r="C17" s="469">
        <v>7.3</v>
      </c>
      <c r="D17" s="470">
        <v>-3</v>
      </c>
      <c r="E17" s="471">
        <v>-0.43548387096774194</v>
      </c>
      <c r="F17" s="480">
        <f t="shared" si="0"/>
        <v>2.4967741935483869</v>
      </c>
      <c r="G17" s="783">
        <v>1.4161290322580646</v>
      </c>
      <c r="H17" s="480">
        <f t="shared" si="1"/>
        <v>0.64516129032258029</v>
      </c>
      <c r="I17" s="462"/>
      <c r="J17" s="752"/>
      <c r="K17" s="752" t="str">
        <f t="shared" si="2"/>
        <v>prosinec</v>
      </c>
      <c r="L17" s="665">
        <f t="shared" si="3"/>
        <v>-0.43548387096774194</v>
      </c>
      <c r="M17" s="665">
        <f t="shared" si="4"/>
        <v>1.4161290322580646</v>
      </c>
      <c r="N17" s="665">
        <f t="shared" si="5"/>
        <v>2.0612903225806449</v>
      </c>
      <c r="O17" s="761"/>
      <c r="P17" s="781" t="str">
        <f t="shared" si="6"/>
        <v>prosinec</v>
      </c>
      <c r="Q17" s="782">
        <f t="shared" si="7"/>
        <v>0.64516129032258029</v>
      </c>
    </row>
    <row r="18" spans="1:17" ht="21" customHeight="1">
      <c r="A18" s="711" t="str">
        <f>'6.1'!A21</f>
        <v>I. čtvrtletí</v>
      </c>
      <c r="B18" s="456">
        <f>AVERAGE(B6:B8)</f>
        <v>2.0451228878648231</v>
      </c>
      <c r="C18" s="456">
        <f>MAX(C6:C8)</f>
        <v>10</v>
      </c>
      <c r="D18" s="474">
        <f>MIN(D6:D8)</f>
        <v>-7.6</v>
      </c>
      <c r="E18" s="456">
        <f>AVERAGE(E6:E8)</f>
        <v>0.22662217278457542</v>
      </c>
      <c r="F18" s="474">
        <f t="shared" ref="F18:F24" si="8">B18-E18</f>
        <v>1.8185007150802477</v>
      </c>
      <c r="G18" s="780">
        <f>AVERAGE(G6:G8)</f>
        <v>-8.9631336405529963E-2</v>
      </c>
      <c r="H18" s="474">
        <f t="shared" si="1"/>
        <v>2.134754224270353</v>
      </c>
    </row>
    <row r="19" spans="1:17" ht="21" customHeight="1">
      <c r="A19" s="721" t="str">
        <f>'6.1'!A22</f>
        <v>II. čtvrtletí</v>
      </c>
      <c r="B19" s="456">
        <f>AVERAGE(B9:B11)</f>
        <v>13.857419354838711</v>
      </c>
      <c r="C19" s="456">
        <f>MAX(C9:C11)</f>
        <v>26.8</v>
      </c>
      <c r="D19" s="477">
        <f>MIN(D9:D11)</f>
        <v>2.8</v>
      </c>
      <c r="E19" s="456">
        <f>AVERAGE(E9:E11)</f>
        <v>12.104946236559142</v>
      </c>
      <c r="F19" s="477">
        <f t="shared" si="8"/>
        <v>1.7524731182795694</v>
      </c>
      <c r="G19" s="780">
        <f>AVERAGE(G9:G11)</f>
        <v>15.72931899641577</v>
      </c>
      <c r="H19" s="477">
        <f t="shared" si="1"/>
        <v>-1.871899641577059</v>
      </c>
    </row>
    <row r="20" spans="1:17" ht="21" customHeight="1">
      <c r="A20" s="721" t="str">
        <f>'6.1'!A23</f>
        <v>III. čtvrtletí</v>
      </c>
      <c r="B20" s="456">
        <f>AVERAGE(B12:B14)</f>
        <v>17.266953405017919</v>
      </c>
      <c r="C20" s="456">
        <f>MAX(C12:C14)</f>
        <v>24.9</v>
      </c>
      <c r="D20" s="477">
        <f>MIN(D12:D14)</f>
        <v>7.6</v>
      </c>
      <c r="E20" s="456">
        <f>AVERAGE(E12:E14)</f>
        <v>15.918387096774197</v>
      </c>
      <c r="F20" s="477">
        <f t="shared" si="8"/>
        <v>1.348566308243722</v>
      </c>
      <c r="G20" s="780">
        <f>AVERAGE(G12:G14)</f>
        <v>18.530358422939067</v>
      </c>
      <c r="H20" s="477">
        <f t="shared" si="1"/>
        <v>-1.2634050179211478</v>
      </c>
    </row>
    <row r="21" spans="1:17" ht="21" customHeight="1">
      <c r="A21" s="727" t="str">
        <f>'6.1'!A24</f>
        <v>IV. čtvrtletí</v>
      </c>
      <c r="B21" s="481">
        <f>AVERAGE(B15:B17)</f>
        <v>5.8412544802867394</v>
      </c>
      <c r="C21" s="468">
        <f>MAX(C15:C17)</f>
        <v>14.3</v>
      </c>
      <c r="D21" s="480">
        <f>MIN(D15:D17)</f>
        <v>-3</v>
      </c>
      <c r="E21" s="481">
        <f>AVERAGE(E15:E17)</f>
        <v>3.3982437275985657</v>
      </c>
      <c r="F21" s="480">
        <f t="shared" si="8"/>
        <v>2.4430107526881737</v>
      </c>
      <c r="G21" s="783">
        <f>AVERAGE(G15:G17)</f>
        <v>5.3304301075268823</v>
      </c>
      <c r="H21" s="480">
        <f t="shared" si="1"/>
        <v>0.51082437275985715</v>
      </c>
    </row>
    <row r="22" spans="1:17" ht="21" customHeight="1">
      <c r="A22" s="711" t="str">
        <f>'6.1'!A25</f>
        <v>I. pololetí</v>
      </c>
      <c r="B22" s="456">
        <f>AVERAGE(B6:B11)</f>
        <v>7.9512711213517662</v>
      </c>
      <c r="C22" s="456">
        <f>MAX(C6:C11)</f>
        <v>26.8</v>
      </c>
      <c r="D22" s="474">
        <f>MIN(D6:D11)</f>
        <v>-7.6</v>
      </c>
      <c r="E22" s="456">
        <f>AVERAGE(E6:E11)</f>
        <v>6.1657842046718585</v>
      </c>
      <c r="F22" s="474">
        <f t="shared" si="8"/>
        <v>1.7854869166799077</v>
      </c>
      <c r="G22" s="780">
        <f>AVERAGE(G6:G11)</f>
        <v>7.8198438300051194</v>
      </c>
      <c r="H22" s="474">
        <f t="shared" si="1"/>
        <v>0.13142729134664677</v>
      </c>
    </row>
    <row r="23" spans="1:17" ht="21" customHeight="1">
      <c r="A23" s="727" t="str">
        <f>'6.1'!A26</f>
        <v>II. pololetí</v>
      </c>
      <c r="B23" s="481">
        <f>AVERAGE(B12:B17)</f>
        <v>11.554103942652331</v>
      </c>
      <c r="C23" s="468">
        <f>MAX(C12:C17)</f>
        <v>24.9</v>
      </c>
      <c r="D23" s="480">
        <f>MIN(D12:D17)</f>
        <v>-3</v>
      </c>
      <c r="E23" s="481">
        <f>AVERAGE(E12:E17)</f>
        <v>9.658315412186381</v>
      </c>
      <c r="F23" s="480">
        <f t="shared" si="8"/>
        <v>1.8957885304659499</v>
      </c>
      <c r="G23" s="783">
        <f>AVERAGE(G12:G17)</f>
        <v>11.930394265232977</v>
      </c>
      <c r="H23" s="480">
        <f t="shared" si="1"/>
        <v>-0.37629032258064576</v>
      </c>
    </row>
    <row r="24" spans="1:17" ht="21" customHeight="1">
      <c r="A24" s="101" t="str">
        <f>'6.1'!A27</f>
        <v>rok</v>
      </c>
      <c r="B24" s="55">
        <f>AVERAGE(B6:B17)</f>
        <v>9.7526875320020494</v>
      </c>
      <c r="C24" s="53">
        <f>MAX(C6:C17)</f>
        <v>26.8</v>
      </c>
      <c r="D24" s="54">
        <f>MIN(D6:D17)</f>
        <v>-7.6</v>
      </c>
      <c r="E24" s="55">
        <f>AVERAGE(E6:E17)</f>
        <v>7.9120498084291215</v>
      </c>
      <c r="F24" s="54">
        <f t="shared" si="8"/>
        <v>1.8406377235729279</v>
      </c>
      <c r="G24" s="113">
        <f>AVERAGE(G6:G17)</f>
        <v>9.8751190476190462</v>
      </c>
      <c r="H24" s="54">
        <f>B24-G24</f>
        <v>-0.12243151561699683</v>
      </c>
    </row>
    <row r="25" spans="1:17" ht="9.75" customHeight="1"/>
    <row r="27" spans="1:17" ht="12" customHeight="1">
      <c r="A27" s="1670"/>
      <c r="B27" s="1670"/>
      <c r="C27" s="1670"/>
      <c r="D27" s="1670"/>
      <c r="E27" s="1670"/>
      <c r="F27" s="1670"/>
      <c r="G27" s="1670"/>
      <c r="H27" s="1670"/>
    </row>
    <row r="28" spans="1:17" ht="12" customHeight="1">
      <c r="B28" s="449"/>
      <c r="C28" s="449"/>
      <c r="D28" s="449"/>
    </row>
    <row r="29" spans="1:17" ht="12" customHeight="1">
      <c r="B29" s="449"/>
      <c r="C29" s="449"/>
      <c r="D29" s="449"/>
    </row>
    <row r="30" spans="1:17" ht="12" customHeight="1">
      <c r="B30" s="449"/>
      <c r="C30" s="449"/>
      <c r="D30" s="449"/>
    </row>
    <row r="31" spans="1:17" ht="12" customHeight="1">
      <c r="B31" s="449"/>
      <c r="C31" s="449"/>
      <c r="D31" s="449"/>
    </row>
    <row r="32" spans="1:17" ht="12" customHeight="1">
      <c r="B32" s="449"/>
      <c r="C32" s="449"/>
      <c r="D32" s="449"/>
    </row>
    <row r="33" spans="2:4" ht="12" customHeight="1">
      <c r="B33" s="449"/>
      <c r="C33" s="449"/>
      <c r="D33" s="449"/>
    </row>
    <row r="34" spans="2:4" ht="12" customHeight="1">
      <c r="B34" s="449"/>
      <c r="C34" s="449"/>
      <c r="D34" s="449"/>
    </row>
    <row r="35" spans="2:4" ht="12" customHeight="1">
      <c r="B35" s="449"/>
      <c r="C35" s="449"/>
      <c r="D35" s="449"/>
    </row>
    <row r="36" spans="2:4" ht="12" customHeight="1">
      <c r="B36" s="449"/>
      <c r="C36" s="449"/>
      <c r="D36" s="449"/>
    </row>
    <row r="37" spans="2:4" ht="12" customHeight="1">
      <c r="B37" s="449"/>
      <c r="C37" s="449"/>
      <c r="D37" s="449"/>
    </row>
    <row r="38" spans="2:4" ht="12" customHeight="1">
      <c r="B38" s="449"/>
      <c r="C38" s="449"/>
      <c r="D38" s="449"/>
    </row>
    <row r="39" spans="2:4" ht="12" customHeight="1">
      <c r="B39" s="449"/>
      <c r="C39" s="449"/>
      <c r="D39" s="449"/>
    </row>
    <row r="40" spans="2:4" ht="12" customHeight="1"/>
    <row r="41" spans="2:4" ht="12" customHeight="1"/>
    <row r="42" spans="2:4" ht="12" customHeight="1"/>
    <row r="43" spans="2:4" ht="12" customHeight="1"/>
    <row r="44" spans="2:4" ht="12" customHeight="1"/>
  </sheetData>
  <mergeCells count="3">
    <mergeCell ref="A27:H27"/>
    <mergeCell ref="B4:H4"/>
    <mergeCell ref="A3:H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S62"/>
  <sheetViews>
    <sheetView showGridLines="0" zoomScaleNormal="100" zoomScaleSheetLayoutView="100" workbookViewId="0">
      <selection sqref="A1:M1"/>
    </sheetView>
  </sheetViews>
  <sheetFormatPr defaultColWidth="9.140625" defaultRowHeight="12.75"/>
  <cols>
    <col min="1" max="1" width="5.42578125" style="566" customWidth="1"/>
    <col min="2" max="3" width="7.7109375" style="566" customWidth="1"/>
    <col min="4" max="4" width="7.28515625" style="566" customWidth="1"/>
    <col min="5" max="6" width="7.7109375" style="566" customWidth="1"/>
    <col min="7" max="7" width="7.28515625" style="566" customWidth="1"/>
    <col min="8" max="9" width="6.7109375" style="566" customWidth="1"/>
    <col min="10" max="13" width="7.7109375" style="566" customWidth="1"/>
    <col min="14" max="14" width="2.85546875" style="566" customWidth="1"/>
    <col min="15" max="16384" width="9.140625" style="566"/>
  </cols>
  <sheetData>
    <row r="1" spans="1:19" ht="18" customHeight="1">
      <c r="A1" s="1582" t="s">
        <v>502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</row>
    <row r="2" spans="1:19" ht="5.0999999999999996" customHeight="1">
      <c r="A2" s="814"/>
      <c r="B2" s="814"/>
      <c r="C2" s="814"/>
      <c r="D2" s="814"/>
      <c r="E2" s="814"/>
      <c r="F2" s="814"/>
      <c r="G2" s="814"/>
      <c r="H2" s="814"/>
      <c r="I2" s="814"/>
      <c r="J2" s="814"/>
      <c r="K2" s="815"/>
      <c r="L2" s="815"/>
      <c r="M2" s="815"/>
    </row>
    <row r="3" spans="1:19" ht="13.5" customHeight="1">
      <c r="A3" s="1678" t="s">
        <v>391</v>
      </c>
      <c r="B3" s="1679"/>
      <c r="C3" s="1679"/>
      <c r="D3" s="1679"/>
      <c r="E3" s="1679"/>
      <c r="F3" s="1679"/>
      <c r="G3" s="1679"/>
      <c r="H3" s="1679"/>
      <c r="I3" s="1679"/>
      <c r="J3" s="1679"/>
      <c r="K3" s="1679"/>
      <c r="L3" s="1679"/>
      <c r="M3" s="1680"/>
    </row>
    <row r="4" spans="1:19" ht="17.25" customHeight="1">
      <c r="A4" s="64"/>
      <c r="B4" s="114"/>
      <c r="C4" s="114"/>
      <c r="D4" s="115"/>
      <c r="E4" s="114"/>
      <c r="F4" s="114"/>
      <c r="G4" s="115"/>
      <c r="H4" s="1664" t="s">
        <v>436</v>
      </c>
      <c r="I4" s="1665"/>
      <c r="J4" s="114"/>
      <c r="K4" s="114"/>
      <c r="L4" s="114"/>
      <c r="M4" s="115"/>
    </row>
    <row r="5" spans="1:19" ht="15" customHeight="1">
      <c r="A5" s="1681" t="str">
        <f>'6.1'!A8</f>
        <v>Období</v>
      </c>
      <c r="B5" s="1687" t="s">
        <v>202</v>
      </c>
      <c r="C5" s="1688"/>
      <c r="D5" s="1689"/>
      <c r="E5" s="1687" t="s">
        <v>200</v>
      </c>
      <c r="F5" s="1688"/>
      <c r="G5" s="1689"/>
      <c r="H5" s="1685"/>
      <c r="I5" s="1686"/>
      <c r="J5" s="1690" t="s">
        <v>437</v>
      </c>
      <c r="K5" s="1691"/>
      <c r="L5" s="1691"/>
      <c r="M5" s="1692"/>
      <c r="P5" s="1584"/>
      <c r="Q5" s="1584"/>
      <c r="R5" s="1584"/>
    </row>
    <row r="6" spans="1:19" ht="33.75" customHeight="1">
      <c r="A6" s="1681"/>
      <c r="B6" s="1683"/>
      <c r="C6" s="1684"/>
      <c r="D6" s="116" t="str">
        <f>'6.1'!D7</f>
        <v>meziroční změna</v>
      </c>
      <c r="E6" s="1683"/>
      <c r="F6" s="1684"/>
      <c r="G6" s="116" t="str">
        <f>'6.1'!D7</f>
        <v>meziroční změna</v>
      </c>
      <c r="H6" s="1683"/>
      <c r="I6" s="1684"/>
      <c r="J6" s="117" t="s">
        <v>22</v>
      </c>
      <c r="K6" s="117" t="s">
        <v>24</v>
      </c>
      <c r="L6" s="118" t="s">
        <v>129</v>
      </c>
      <c r="M6" s="119" t="s">
        <v>204</v>
      </c>
      <c r="O6" s="813"/>
      <c r="P6" s="813"/>
      <c r="Q6" s="813"/>
      <c r="R6" s="813"/>
    </row>
    <row r="7" spans="1:19" ht="15" customHeight="1">
      <c r="A7" s="1682"/>
      <c r="B7" s="120" t="s">
        <v>426</v>
      </c>
      <c r="C7" s="121" t="s">
        <v>49</v>
      </c>
      <c r="D7" s="67" t="s">
        <v>50</v>
      </c>
      <c r="E7" s="120" t="s">
        <v>426</v>
      </c>
      <c r="F7" s="121" t="s">
        <v>49</v>
      </c>
      <c r="G7" s="67" t="s">
        <v>50</v>
      </c>
      <c r="H7" s="120" t="s">
        <v>426</v>
      </c>
      <c r="I7" s="121" t="s">
        <v>49</v>
      </c>
      <c r="J7" s="120" t="s">
        <v>25</v>
      </c>
      <c r="K7" s="122" t="s">
        <v>25</v>
      </c>
      <c r="L7" s="122" t="s">
        <v>25</v>
      </c>
      <c r="M7" s="121" t="s">
        <v>25</v>
      </c>
      <c r="O7" s="802"/>
      <c r="P7" s="802"/>
      <c r="Q7" s="802"/>
      <c r="R7" s="802"/>
    </row>
    <row r="8" spans="1:19" ht="15" customHeight="1">
      <c r="A8" s="511">
        <v>2010</v>
      </c>
      <c r="B8" s="461">
        <v>8979.2000000000007</v>
      </c>
      <c r="C8" s="512">
        <v>95138.4</v>
      </c>
      <c r="D8" s="786">
        <v>0.1</v>
      </c>
      <c r="E8" s="461">
        <v>8668.2000000000007</v>
      </c>
      <c r="F8" s="512">
        <v>91842.6</v>
      </c>
      <c r="G8" s="786">
        <v>4.2999999999999997E-2</v>
      </c>
      <c r="H8" s="787">
        <v>-311</v>
      </c>
      <c r="I8" s="788">
        <v>-3295.7999999999884</v>
      </c>
      <c r="J8" s="789">
        <v>7.6</v>
      </c>
      <c r="K8" s="789">
        <v>8</v>
      </c>
      <c r="L8" s="789">
        <v>-0.40000000000000036</v>
      </c>
      <c r="M8" s="790">
        <v>-1.2000000000000011</v>
      </c>
      <c r="O8" s="789"/>
      <c r="P8" s="789"/>
      <c r="Q8" s="789"/>
      <c r="R8" s="789"/>
      <c r="S8" s="791"/>
    </row>
    <row r="9" spans="1:19" ht="15" customHeight="1">
      <c r="A9" s="522">
        <v>2011</v>
      </c>
      <c r="B9" s="523">
        <v>8085.8</v>
      </c>
      <c r="C9" s="525">
        <v>85645.6</v>
      </c>
      <c r="D9" s="792">
        <v>-0.1</v>
      </c>
      <c r="E9" s="523">
        <v>8384.4</v>
      </c>
      <c r="F9" s="525">
        <v>88808.7</v>
      </c>
      <c r="G9" s="792">
        <v>-3.3000000000000002E-2</v>
      </c>
      <c r="H9" s="793">
        <v>298.59999999999945</v>
      </c>
      <c r="I9" s="794">
        <v>3163.0999999999913</v>
      </c>
      <c r="J9" s="795">
        <v>8.9</v>
      </c>
      <c r="K9" s="796">
        <v>8</v>
      </c>
      <c r="L9" s="796">
        <v>0.90000000000000036</v>
      </c>
      <c r="M9" s="797">
        <v>1.3000000000000007</v>
      </c>
      <c r="O9" s="789"/>
      <c r="P9" s="789"/>
      <c r="Q9" s="789"/>
      <c r="R9" s="789"/>
      <c r="S9" s="791"/>
    </row>
    <row r="10" spans="1:19" ht="15" customHeight="1">
      <c r="A10" s="511">
        <v>2012</v>
      </c>
      <c r="B10" s="461">
        <v>8158.2250050503235</v>
      </c>
      <c r="C10" s="512">
        <v>86325.782351578484</v>
      </c>
      <c r="D10" s="786">
        <v>8.9605550404244193E-3</v>
      </c>
      <c r="E10" s="461">
        <v>8252.4311379860101</v>
      </c>
      <c r="F10" s="512">
        <v>87323.071514334908</v>
      </c>
      <c r="G10" s="786">
        <v>-1.5736986462843616E-2</v>
      </c>
      <c r="H10" s="787">
        <v>94.206132935686583</v>
      </c>
      <c r="I10" s="788">
        <v>997.28916275642405</v>
      </c>
      <c r="J10" s="789">
        <v>8.6999999999999993</v>
      </c>
      <c r="K10" s="789">
        <v>8.0083333333333329</v>
      </c>
      <c r="L10" s="789">
        <v>0.70985755778025172</v>
      </c>
      <c r="M10" s="790">
        <v>-0.20000000000000107</v>
      </c>
      <c r="O10" s="789"/>
      <c r="P10" s="789"/>
      <c r="Q10" s="789"/>
      <c r="R10" s="789"/>
      <c r="S10" s="791"/>
    </row>
    <row r="11" spans="1:19" ht="15" customHeight="1">
      <c r="A11" s="522">
        <v>2013</v>
      </c>
      <c r="B11" s="523">
        <v>8277.0944147694499</v>
      </c>
      <c r="C11" s="525">
        <v>87968.597795719528</v>
      </c>
      <c r="D11" s="792">
        <v>1.4570499054088446E-2</v>
      </c>
      <c r="E11" s="523">
        <v>8353.3381749207947</v>
      </c>
      <c r="F11" s="525">
        <v>88787.815472290153</v>
      </c>
      <c r="G11" s="792">
        <v>1.2227552735376207E-2</v>
      </c>
      <c r="H11" s="793">
        <v>76.243760151344759</v>
      </c>
      <c r="I11" s="794">
        <v>819.21767657062446</v>
      </c>
      <c r="J11" s="795">
        <v>8.3000000000000007</v>
      </c>
      <c r="K11" s="796">
        <v>7.9083333333333323</v>
      </c>
      <c r="L11" s="796">
        <v>0.38354262672811235</v>
      </c>
      <c r="M11" s="797">
        <v>-0.39999999999999858</v>
      </c>
      <c r="O11" s="789"/>
      <c r="P11" s="789"/>
      <c r="Q11" s="789"/>
      <c r="R11" s="789"/>
      <c r="S11" s="791"/>
    </row>
    <row r="12" spans="1:19" ht="15" customHeight="1">
      <c r="A12" s="511">
        <v>2014</v>
      </c>
      <c r="B12" s="461">
        <v>7280.4197495994158</v>
      </c>
      <c r="C12" s="512">
        <v>77409.119574989789</v>
      </c>
      <c r="D12" s="786">
        <v>-0.1204135914399613</v>
      </c>
      <c r="E12" s="461">
        <v>8040.7391621005245</v>
      </c>
      <c r="F12" s="512">
        <v>85490.558989550787</v>
      </c>
      <c r="G12" s="786">
        <v>-3.7422046884057134E-2</v>
      </c>
      <c r="H12" s="787">
        <v>760.31941250110867</v>
      </c>
      <c r="I12" s="788">
        <v>8081.4394145609986</v>
      </c>
      <c r="J12" s="789">
        <v>9.6999999999999993</v>
      </c>
      <c r="K12" s="789">
        <v>7.9083333333333323</v>
      </c>
      <c r="L12" s="789">
        <v>1.8356861239119331</v>
      </c>
      <c r="M12" s="790">
        <v>1.3999999999999986</v>
      </c>
      <c r="O12" s="789"/>
      <c r="P12" s="789"/>
      <c r="Q12" s="789"/>
      <c r="R12" s="789"/>
      <c r="S12" s="791"/>
    </row>
    <row r="13" spans="1:19" ht="15" customHeight="1">
      <c r="A13" s="522">
        <v>2015</v>
      </c>
      <c r="B13" s="523">
        <v>7607.5646329449373</v>
      </c>
      <c r="C13" s="525">
        <v>81067.901423777163</v>
      </c>
      <c r="D13" s="792">
        <v>4.4934294270935982E-2</v>
      </c>
      <c r="E13" s="523">
        <v>8085.3660724135771</v>
      </c>
      <c r="F13" s="525">
        <v>86156.122699078463</v>
      </c>
      <c r="G13" s="792">
        <v>5.5501004837215061E-3</v>
      </c>
      <c r="H13" s="793">
        <v>477.80143946863973</v>
      </c>
      <c r="I13" s="794">
        <v>5088.2212753013009</v>
      </c>
      <c r="J13" s="795">
        <v>9.8000000000000007</v>
      </c>
      <c r="K13" s="796">
        <v>7.9120498084291215</v>
      </c>
      <c r="L13" s="796">
        <v>1.8737054399067725</v>
      </c>
      <c r="M13" s="797">
        <v>0.10000000000000142</v>
      </c>
      <c r="O13" s="789"/>
      <c r="P13" s="789"/>
      <c r="Q13" s="789"/>
      <c r="R13" s="789"/>
      <c r="S13" s="791"/>
    </row>
    <row r="14" spans="1:19" ht="15" customHeight="1">
      <c r="A14" s="511">
        <v>2016</v>
      </c>
      <c r="B14" s="461">
        <v>8255.1342335338559</v>
      </c>
      <c r="C14" s="512">
        <v>88243.167217199996</v>
      </c>
      <c r="D14" s="786">
        <v>8.5121800711963222E-2</v>
      </c>
      <c r="E14" s="461">
        <v>8432.6727866868077</v>
      </c>
      <c r="F14" s="512">
        <v>90140.382751314683</v>
      </c>
      <c r="G14" s="786">
        <v>4.2954977073728896E-2</v>
      </c>
      <c r="H14" s="787">
        <v>177.53855315295186</v>
      </c>
      <c r="I14" s="788">
        <v>1897.2155341146863</v>
      </c>
      <c r="J14" s="789">
        <v>8.9722459037378375</v>
      </c>
      <c r="K14" s="789">
        <v>7.9</v>
      </c>
      <c r="L14" s="789">
        <v>1.0601960953087159</v>
      </c>
      <c r="M14" s="790">
        <v>-0.82775409626216323</v>
      </c>
      <c r="O14" s="789"/>
      <c r="P14" s="789"/>
      <c r="Q14" s="789"/>
      <c r="R14" s="789"/>
      <c r="S14" s="791"/>
    </row>
    <row r="15" spans="1:19" ht="15" customHeight="1">
      <c r="A15" s="522">
        <v>2017</v>
      </c>
      <c r="B15" s="523">
        <v>8527.4827534189189</v>
      </c>
      <c r="C15" s="525">
        <v>90996.221726979784</v>
      </c>
      <c r="D15" s="792">
        <v>3.2991410215806531E-2</v>
      </c>
      <c r="E15" s="523">
        <v>8733.122113124442</v>
      </c>
      <c r="F15" s="525">
        <v>93188.184327210576</v>
      </c>
      <c r="G15" s="792">
        <v>3.5629193025486831E-2</v>
      </c>
      <c r="H15" s="793">
        <v>205.63935970552302</v>
      </c>
      <c r="I15" s="794">
        <v>2191.9626002307923</v>
      </c>
      <c r="J15" s="795">
        <v>8.8161872759856621</v>
      </c>
      <c r="K15" s="796">
        <v>7.9120498084291215</v>
      </c>
      <c r="L15" s="796">
        <v>0.90413746755654056</v>
      </c>
      <c r="M15" s="797">
        <v>-0.15605862775217538</v>
      </c>
      <c r="O15" s="789"/>
      <c r="P15" s="789"/>
      <c r="Q15" s="789"/>
      <c r="R15" s="789"/>
      <c r="S15" s="791"/>
    </row>
    <row r="16" spans="1:19" ht="15" customHeight="1">
      <c r="A16" s="511">
        <v>2018</v>
      </c>
      <c r="B16" s="461">
        <v>8182.7561269882699</v>
      </c>
      <c r="C16" s="512">
        <v>87306.411272440775</v>
      </c>
      <c r="D16" s="786">
        <v>-4.0425367766641102E-2</v>
      </c>
      <c r="E16" s="461">
        <v>8634.4743233258068</v>
      </c>
      <c r="F16" s="512">
        <v>92125.430102076745</v>
      </c>
      <c r="G16" s="786">
        <v>-1.1295821645546874E-2</v>
      </c>
      <c r="H16" s="787">
        <v>451.71819633753694</v>
      </c>
      <c r="I16" s="788">
        <v>4819.0188296359702</v>
      </c>
      <c r="J16" s="789">
        <v>9.8751190476190462</v>
      </c>
      <c r="K16" s="789">
        <v>7.9120498084291215</v>
      </c>
      <c r="L16" s="789">
        <v>1.9630692391899247</v>
      </c>
      <c r="M16" s="790">
        <v>1.0589317716333841</v>
      </c>
      <c r="O16" s="789"/>
      <c r="P16" s="789"/>
      <c r="Q16" s="789"/>
      <c r="R16" s="789"/>
      <c r="S16" s="791"/>
    </row>
    <row r="17" spans="1:19" ht="15" customHeight="1">
      <c r="A17" s="522">
        <v>2019</v>
      </c>
      <c r="B17" s="523">
        <f>'6.1'!B27</f>
        <v>8564.6294736091877</v>
      </c>
      <c r="C17" s="525">
        <f>'6.1'!H27</f>
        <v>91397.633739198907</v>
      </c>
      <c r="D17" s="792">
        <f>'6.1'!D27</f>
        <v>4.6668059110478388E-2</v>
      </c>
      <c r="E17" s="523">
        <f>'6.1'!E27</f>
        <v>9052.0350741878956</v>
      </c>
      <c r="F17" s="794">
        <f>'6.1'!J27</f>
        <v>96599.903229882446</v>
      </c>
      <c r="G17" s="792">
        <f>'6.1'!G27</f>
        <v>4.835971886951581E-2</v>
      </c>
      <c r="H17" s="793">
        <f>E17-B17</f>
        <v>487.40560057870789</v>
      </c>
      <c r="I17" s="794">
        <f t="shared" ref="I17" si="0">F17-C17</f>
        <v>5202.2694906835386</v>
      </c>
      <c r="J17" s="795">
        <f>'6.3'!B24</f>
        <v>9.7526875320020494</v>
      </c>
      <c r="K17" s="798">
        <v>7.9120498084291215</v>
      </c>
      <c r="L17" s="798">
        <f>'6.3'!F24</f>
        <v>1.8406377235729279</v>
      </c>
      <c r="M17" s="797">
        <f>J17-J16</f>
        <v>-0.12243151561699683</v>
      </c>
      <c r="O17" s="789"/>
      <c r="P17" s="789"/>
      <c r="Q17" s="799"/>
      <c r="R17" s="799"/>
      <c r="S17" s="791"/>
    </row>
    <row r="18" spans="1:19" ht="5.0999999999999996" customHeight="1">
      <c r="A18" s="635"/>
      <c r="B18" s="461"/>
      <c r="C18" s="461"/>
      <c r="D18" s="800"/>
      <c r="E18" s="461"/>
      <c r="F18" s="787"/>
      <c r="G18" s="800"/>
      <c r="H18" s="800"/>
      <c r="I18" s="800"/>
      <c r="J18" s="461"/>
      <c r="K18" s="787"/>
      <c r="L18" s="800"/>
      <c r="M18" s="800"/>
      <c r="O18" s="789"/>
      <c r="P18" s="801"/>
      <c r="R18" s="791"/>
      <c r="S18" s="791"/>
    </row>
    <row r="19" spans="1:19" ht="12.95" customHeight="1">
      <c r="A19" s="635"/>
      <c r="B19" s="789"/>
      <c r="C19" s="789"/>
      <c r="D19" s="789"/>
      <c r="E19" s="461"/>
      <c r="F19" s="461"/>
      <c r="G19" s="800"/>
      <c r="H19" s="800"/>
      <c r="I19" s="800"/>
      <c r="J19" s="461"/>
      <c r="K19" s="787"/>
      <c r="L19" s="800"/>
      <c r="M19" s="800"/>
      <c r="O19" s="789"/>
      <c r="P19" s="801"/>
      <c r="R19" s="791"/>
      <c r="S19" s="791"/>
    </row>
    <row r="20" spans="1:19" ht="12.95" customHeight="1">
      <c r="A20" s="635"/>
      <c r="B20" s="770"/>
      <c r="C20" s="770" t="str">
        <f>B5</f>
        <v>Skutečnost</v>
      </c>
      <c r="D20" s="770" t="str">
        <f>E5</f>
        <v>Přepočet</v>
      </c>
      <c r="E20" s="461" t="str">
        <f>J6</f>
        <v>průměr</v>
      </c>
      <c r="F20" s="461"/>
      <c r="G20" s="800" t="str">
        <f>B5</f>
        <v>Skutečnost</v>
      </c>
      <c r="H20" s="800"/>
      <c r="I20" s="800"/>
      <c r="J20" s="461"/>
      <c r="K20" s="461"/>
      <c r="L20" s="800"/>
      <c r="M20" s="800"/>
      <c r="O20" s="789"/>
      <c r="P20" s="801"/>
    </row>
    <row r="21" spans="1:19" ht="12.95" customHeight="1">
      <c r="A21" s="635"/>
      <c r="B21" s="802">
        <f>A8</f>
        <v>2010</v>
      </c>
      <c r="C21" s="799">
        <f>B8</f>
        <v>8979.2000000000007</v>
      </c>
      <c r="D21" s="799">
        <f>E8</f>
        <v>8668.2000000000007</v>
      </c>
      <c r="E21" s="461">
        <f>J8</f>
        <v>7.6</v>
      </c>
      <c r="F21" s="803">
        <f>A8</f>
        <v>2010</v>
      </c>
      <c r="G21" s="804">
        <f>C21</f>
        <v>8979.2000000000007</v>
      </c>
      <c r="H21" s="804"/>
      <c r="I21" s="804"/>
      <c r="J21" s="461">
        <f>$G$21-G21</f>
        <v>0</v>
      </c>
      <c r="K21" s="461"/>
      <c r="L21" s="800"/>
      <c r="M21" s="800"/>
      <c r="O21" s="789"/>
      <c r="P21" s="801"/>
    </row>
    <row r="22" spans="1:19" ht="12.95" customHeight="1">
      <c r="A22" s="635"/>
      <c r="B22" s="802">
        <f t="shared" ref="B22:B30" si="1">A9</f>
        <v>2011</v>
      </c>
      <c r="C22" s="799">
        <f t="shared" ref="C22:C30" si="2">B9</f>
        <v>8085.8</v>
      </c>
      <c r="D22" s="799">
        <f t="shared" ref="D22:D30" si="3">E9</f>
        <v>8384.4</v>
      </c>
      <c r="E22" s="461">
        <f t="shared" ref="E22:E30" si="4">J9</f>
        <v>8.9</v>
      </c>
      <c r="F22" s="803">
        <f t="shared" ref="F22:F30" si="5">A9</f>
        <v>2011</v>
      </c>
      <c r="G22" s="804">
        <f t="shared" ref="G22:G30" si="6">C22</f>
        <v>8085.8</v>
      </c>
      <c r="H22" s="804"/>
      <c r="I22" s="804"/>
      <c r="J22" s="461">
        <f t="shared" ref="J22:J30" si="7">$G$21-G22</f>
        <v>893.40000000000055</v>
      </c>
      <c r="K22" s="461"/>
      <c r="L22" s="800"/>
      <c r="M22" s="800"/>
      <c r="O22" s="789"/>
      <c r="P22" s="801"/>
    </row>
    <row r="23" spans="1:19" ht="12.95" customHeight="1">
      <c r="A23" s="635"/>
      <c r="B23" s="802">
        <f t="shared" si="1"/>
        <v>2012</v>
      </c>
      <c r="C23" s="799">
        <f t="shared" si="2"/>
        <v>8158.2250050503235</v>
      </c>
      <c r="D23" s="799">
        <f t="shared" si="3"/>
        <v>8252.4311379860101</v>
      </c>
      <c r="E23" s="461">
        <f t="shared" si="4"/>
        <v>8.6999999999999993</v>
      </c>
      <c r="F23" s="803">
        <f t="shared" si="5"/>
        <v>2012</v>
      </c>
      <c r="G23" s="804">
        <f t="shared" si="6"/>
        <v>8158.2250050503235</v>
      </c>
      <c r="H23" s="804"/>
      <c r="I23" s="804"/>
      <c r="J23" s="461">
        <f t="shared" si="7"/>
        <v>820.97499494967724</v>
      </c>
      <c r="K23" s="461"/>
      <c r="L23" s="800"/>
      <c r="M23" s="800"/>
      <c r="O23" s="789"/>
      <c r="P23" s="801"/>
    </row>
    <row r="24" spans="1:19" ht="12.95" customHeight="1">
      <c r="A24" s="635"/>
      <c r="B24" s="802">
        <f t="shared" si="1"/>
        <v>2013</v>
      </c>
      <c r="C24" s="799">
        <f t="shared" si="2"/>
        <v>8277.0944147694499</v>
      </c>
      <c r="D24" s="799">
        <f t="shared" si="3"/>
        <v>8353.3381749207947</v>
      </c>
      <c r="E24" s="461">
        <f t="shared" si="4"/>
        <v>8.3000000000000007</v>
      </c>
      <c r="F24" s="803">
        <f t="shared" si="5"/>
        <v>2013</v>
      </c>
      <c r="G24" s="804">
        <f t="shared" si="6"/>
        <v>8277.0944147694499</v>
      </c>
      <c r="H24" s="804"/>
      <c r="I24" s="804"/>
      <c r="J24" s="461">
        <f t="shared" si="7"/>
        <v>702.10558523055079</v>
      </c>
      <c r="K24" s="461"/>
      <c r="L24" s="800"/>
      <c r="M24" s="800"/>
      <c r="O24" s="789"/>
      <c r="P24" s="801"/>
    </row>
    <row r="25" spans="1:19" ht="12.95" customHeight="1">
      <c r="A25" s="635"/>
      <c r="B25" s="802">
        <f t="shared" si="1"/>
        <v>2014</v>
      </c>
      <c r="C25" s="799">
        <f t="shared" si="2"/>
        <v>7280.4197495994158</v>
      </c>
      <c r="D25" s="799">
        <f t="shared" si="3"/>
        <v>8040.7391621005245</v>
      </c>
      <c r="E25" s="461">
        <f t="shared" si="4"/>
        <v>9.6999999999999993</v>
      </c>
      <c r="F25" s="803">
        <f t="shared" si="5"/>
        <v>2014</v>
      </c>
      <c r="G25" s="804">
        <f t="shared" si="6"/>
        <v>7280.4197495994158</v>
      </c>
      <c r="H25" s="804"/>
      <c r="I25" s="804"/>
      <c r="J25" s="461">
        <f t="shared" si="7"/>
        <v>1698.7802504005849</v>
      </c>
      <c r="K25" s="461"/>
      <c r="L25" s="800"/>
      <c r="M25" s="800"/>
      <c r="O25" s="789"/>
      <c r="P25" s="801"/>
    </row>
    <row r="26" spans="1:19" ht="12.95" customHeight="1">
      <c r="A26" s="635"/>
      <c r="B26" s="802">
        <f t="shared" si="1"/>
        <v>2015</v>
      </c>
      <c r="C26" s="799">
        <f t="shared" si="2"/>
        <v>7607.5646329449373</v>
      </c>
      <c r="D26" s="799">
        <f t="shared" si="3"/>
        <v>8085.3660724135771</v>
      </c>
      <c r="E26" s="461">
        <f t="shared" si="4"/>
        <v>9.8000000000000007</v>
      </c>
      <c r="F26" s="803">
        <f t="shared" si="5"/>
        <v>2015</v>
      </c>
      <c r="G26" s="804">
        <f t="shared" si="6"/>
        <v>7607.5646329449373</v>
      </c>
      <c r="H26" s="804"/>
      <c r="I26" s="804"/>
      <c r="J26" s="461">
        <f t="shared" si="7"/>
        <v>1371.6353670550634</v>
      </c>
      <c r="K26" s="805"/>
      <c r="L26" s="800"/>
      <c r="M26" s="800"/>
      <c r="O26" s="789"/>
      <c r="P26" s="801"/>
    </row>
    <row r="27" spans="1:19" ht="12.95" customHeight="1">
      <c r="A27" s="635"/>
      <c r="B27" s="802">
        <f t="shared" si="1"/>
        <v>2016</v>
      </c>
      <c r="C27" s="799">
        <f t="shared" si="2"/>
        <v>8255.1342335338559</v>
      </c>
      <c r="D27" s="799">
        <f t="shared" si="3"/>
        <v>8432.6727866868077</v>
      </c>
      <c r="E27" s="461">
        <f t="shared" si="4"/>
        <v>8.9722459037378375</v>
      </c>
      <c r="F27" s="803">
        <f t="shared" si="5"/>
        <v>2016</v>
      </c>
      <c r="G27" s="804">
        <f t="shared" si="6"/>
        <v>8255.1342335338559</v>
      </c>
      <c r="H27" s="804"/>
      <c r="I27" s="804"/>
      <c r="J27" s="461">
        <f t="shared" si="7"/>
        <v>724.06576646614485</v>
      </c>
      <c r="O27" s="362"/>
      <c r="P27" s="801"/>
    </row>
    <row r="28" spans="1:19" ht="12.95" customHeight="1">
      <c r="A28" s="1667"/>
      <c r="B28" s="802">
        <f t="shared" si="1"/>
        <v>2017</v>
      </c>
      <c r="C28" s="799">
        <f t="shared" si="2"/>
        <v>8527.4827534189189</v>
      </c>
      <c r="D28" s="799">
        <f t="shared" si="3"/>
        <v>8733.122113124442</v>
      </c>
      <c r="E28" s="461">
        <f t="shared" si="4"/>
        <v>8.8161872759856621</v>
      </c>
      <c r="F28" s="803">
        <f t="shared" si="5"/>
        <v>2017</v>
      </c>
      <c r="G28" s="804">
        <f t="shared" si="6"/>
        <v>8527.4827534189189</v>
      </c>
      <c r="H28" s="804"/>
      <c r="I28" s="804"/>
      <c r="J28" s="461">
        <f t="shared" si="7"/>
        <v>451.71724658108178</v>
      </c>
      <c r="K28" s="1584"/>
      <c r="L28" s="1584"/>
      <c r="M28" s="802"/>
    </row>
    <row r="29" spans="1:19" ht="12.95" customHeight="1">
      <c r="A29" s="1667"/>
      <c r="B29" s="802">
        <f t="shared" si="1"/>
        <v>2018</v>
      </c>
      <c r="C29" s="799">
        <f t="shared" si="2"/>
        <v>8182.7561269882699</v>
      </c>
      <c r="D29" s="799">
        <f t="shared" si="3"/>
        <v>8634.4743233258068</v>
      </c>
      <c r="E29" s="461">
        <f t="shared" si="4"/>
        <v>9.8751190476190462</v>
      </c>
      <c r="F29" s="803">
        <f t="shared" si="5"/>
        <v>2018</v>
      </c>
      <c r="G29" s="804">
        <f t="shared" si="6"/>
        <v>8182.7561269882699</v>
      </c>
      <c r="H29" s="804"/>
      <c r="I29" s="804"/>
      <c r="J29" s="461">
        <f t="shared" si="7"/>
        <v>796.44387301173083</v>
      </c>
      <c r="K29" s="1667"/>
      <c r="L29" s="1667"/>
      <c r="M29" s="806"/>
    </row>
    <row r="30" spans="1:19" ht="12.95" customHeight="1">
      <c r="A30" s="1667"/>
      <c r="B30" s="802">
        <f t="shared" si="1"/>
        <v>2019</v>
      </c>
      <c r="C30" s="799">
        <f t="shared" si="2"/>
        <v>8564.6294736091877</v>
      </c>
      <c r="D30" s="799">
        <f t="shared" si="3"/>
        <v>9052.0350741878956</v>
      </c>
      <c r="E30" s="461">
        <f t="shared" si="4"/>
        <v>9.7526875320020494</v>
      </c>
      <c r="F30" s="803">
        <f t="shared" si="5"/>
        <v>2019</v>
      </c>
      <c r="G30" s="804">
        <f t="shared" si="6"/>
        <v>8564.6294736091877</v>
      </c>
      <c r="H30" s="804"/>
      <c r="I30" s="804"/>
      <c r="J30" s="461">
        <f t="shared" si="7"/>
        <v>414.57052639081303</v>
      </c>
      <c r="K30" s="802"/>
      <c r="L30" s="802"/>
      <c r="M30" s="802"/>
    </row>
    <row r="31" spans="1:19" ht="12.95" customHeight="1">
      <c r="A31" s="1667"/>
      <c r="B31" s="802"/>
      <c r="F31" s="802"/>
      <c r="G31" s="802"/>
      <c r="H31" s="802"/>
      <c r="I31" s="802"/>
      <c r="J31" s="802"/>
      <c r="K31" s="802"/>
      <c r="L31" s="802"/>
      <c r="M31" s="802"/>
    </row>
    <row r="32" spans="1:19" ht="12.6" customHeight="1">
      <c r="A32" s="635"/>
      <c r="B32" s="807"/>
      <c r="F32" s="802"/>
      <c r="G32" s="807"/>
      <c r="H32" s="807"/>
      <c r="I32" s="807"/>
      <c r="J32" s="789"/>
      <c r="K32" s="807"/>
      <c r="L32" s="789"/>
      <c r="M32" s="789"/>
    </row>
    <row r="33" spans="1:14" ht="12.6" customHeight="1">
      <c r="A33" s="635"/>
      <c r="B33" s="807"/>
      <c r="F33" s="802"/>
      <c r="G33" s="807"/>
      <c r="H33" s="807"/>
      <c r="I33" s="807"/>
      <c r="J33" s="789"/>
      <c r="K33" s="807"/>
      <c r="L33" s="789"/>
      <c r="M33" s="789"/>
    </row>
    <row r="34" spans="1:14" ht="12.6" customHeight="1">
      <c r="A34" s="635"/>
      <c r="B34" s="807"/>
      <c r="F34" s="802"/>
      <c r="G34" s="807"/>
      <c r="H34" s="807"/>
      <c r="I34" s="807"/>
      <c r="J34" s="789"/>
      <c r="K34" s="807"/>
      <c r="L34" s="789"/>
      <c r="M34" s="789"/>
    </row>
    <row r="35" spans="1:14" ht="12.6" customHeight="1">
      <c r="A35" s="635"/>
      <c r="B35" s="807"/>
      <c r="F35" s="802"/>
      <c r="G35" s="807"/>
      <c r="H35" s="807"/>
      <c r="I35" s="807"/>
      <c r="J35" s="789"/>
      <c r="K35" s="807"/>
      <c r="L35" s="789"/>
      <c r="M35" s="789"/>
    </row>
    <row r="36" spans="1:14" ht="12.6" customHeight="1">
      <c r="A36" s="635"/>
      <c r="B36" s="807"/>
      <c r="F36" s="802"/>
      <c r="G36" s="807"/>
      <c r="H36" s="807"/>
      <c r="I36" s="807"/>
      <c r="J36" s="789"/>
      <c r="K36" s="807"/>
      <c r="L36" s="789"/>
      <c r="M36" s="789"/>
    </row>
    <row r="37" spans="1:14" ht="12.6" customHeight="1">
      <c r="A37" s="635"/>
      <c r="B37" s="807"/>
      <c r="F37" s="802"/>
      <c r="G37" s="807"/>
      <c r="H37" s="807"/>
      <c r="I37" s="807"/>
      <c r="J37" s="789"/>
      <c r="K37" s="807"/>
      <c r="L37" s="789"/>
      <c r="M37" s="789"/>
    </row>
    <row r="38" spans="1:14" ht="12.6" customHeight="1">
      <c r="A38" s="635"/>
      <c r="B38" s="807"/>
      <c r="F38" s="802"/>
      <c r="G38" s="807"/>
      <c r="H38" s="807"/>
      <c r="I38" s="807"/>
      <c r="J38" s="789"/>
      <c r="K38" s="807"/>
      <c r="L38" s="789"/>
      <c r="M38" s="789"/>
    </row>
    <row r="39" spans="1:14" ht="12.6" customHeight="1">
      <c r="A39" s="635"/>
      <c r="B39" s="807"/>
      <c r="F39" s="802"/>
      <c r="G39" s="807"/>
      <c r="H39" s="807"/>
      <c r="I39" s="807"/>
      <c r="J39" s="789"/>
      <c r="K39" s="807"/>
      <c r="L39" s="789"/>
      <c r="M39" s="789"/>
    </row>
    <row r="40" spans="1:14" ht="12.6" customHeight="1">
      <c r="A40" s="635"/>
      <c r="B40" s="807"/>
      <c r="C40" s="807"/>
      <c r="D40" s="807"/>
      <c r="E40" s="789"/>
      <c r="F40" s="802"/>
      <c r="G40" s="807"/>
      <c r="H40" s="807"/>
      <c r="I40" s="807"/>
      <c r="J40" s="789"/>
      <c r="K40" s="807"/>
      <c r="L40" s="789"/>
      <c r="M40" s="789"/>
      <c r="N40" s="1677"/>
    </row>
    <row r="41" spans="1:14" ht="12.6" customHeight="1">
      <c r="A41" s="635"/>
      <c r="B41" s="807"/>
      <c r="C41" s="807"/>
      <c r="D41" s="807"/>
      <c r="E41" s="789"/>
      <c r="F41" s="802"/>
      <c r="G41" s="807"/>
      <c r="H41" s="807"/>
      <c r="I41" s="807"/>
      <c r="J41" s="789"/>
      <c r="K41" s="807"/>
      <c r="L41" s="789"/>
      <c r="M41" s="789"/>
      <c r="N41" s="1677"/>
    </row>
    <row r="42" spans="1:14" ht="12.6" customHeight="1">
      <c r="A42" s="635"/>
      <c r="B42" s="807"/>
      <c r="C42" s="807"/>
      <c r="D42" s="807"/>
      <c r="E42" s="789"/>
      <c r="F42" s="802"/>
      <c r="G42" s="807"/>
      <c r="H42" s="807"/>
      <c r="I42" s="807"/>
      <c r="J42" s="789"/>
      <c r="K42" s="807"/>
      <c r="L42" s="789"/>
      <c r="M42" s="789"/>
      <c r="N42" s="1677"/>
    </row>
    <row r="43" spans="1:14" ht="12.6" customHeight="1">
      <c r="A43" s="635"/>
      <c r="B43" s="807"/>
      <c r="C43" s="807"/>
      <c r="D43" s="807"/>
      <c r="E43" s="789"/>
      <c r="F43" s="789"/>
      <c r="G43" s="807"/>
      <c r="H43" s="807"/>
      <c r="I43" s="807"/>
      <c r="J43" s="789"/>
      <c r="K43" s="807"/>
      <c r="L43" s="789"/>
      <c r="M43" s="789"/>
      <c r="N43" s="1677"/>
    </row>
    <row r="44" spans="1:14" ht="12.6" customHeight="1">
      <c r="A44" s="635"/>
      <c r="B44" s="807"/>
      <c r="C44" s="807"/>
      <c r="D44" s="807"/>
      <c r="E44" s="789"/>
      <c r="F44" s="789"/>
      <c r="G44" s="807"/>
      <c r="H44" s="807"/>
      <c r="I44" s="807"/>
      <c r="J44" s="789"/>
      <c r="K44" s="807"/>
      <c r="L44" s="789"/>
      <c r="M44" s="789"/>
      <c r="N44" s="1677"/>
    </row>
    <row r="47" spans="1:14">
      <c r="C47" s="808"/>
      <c r="D47" s="808" t="str">
        <f>D6</f>
        <v>meziroční změna</v>
      </c>
    </row>
    <row r="48" spans="1:14">
      <c r="C48" s="808">
        <f>A8</f>
        <v>2010</v>
      </c>
      <c r="D48" s="809">
        <f>D8</f>
        <v>0.1</v>
      </c>
    </row>
    <row r="49" spans="1:13">
      <c r="C49" s="808">
        <f t="shared" ref="C49:C57" si="8">A9</f>
        <v>2011</v>
      </c>
      <c r="D49" s="809">
        <f t="shared" ref="D49:D57" si="9">D9</f>
        <v>-0.1</v>
      </c>
      <c r="E49" s="810"/>
    </row>
    <row r="50" spans="1:13">
      <c r="C50" s="808">
        <f t="shared" si="8"/>
        <v>2012</v>
      </c>
      <c r="D50" s="809">
        <f t="shared" si="9"/>
        <v>8.9605550404244193E-3</v>
      </c>
      <c r="E50" s="811"/>
    </row>
    <row r="51" spans="1:13">
      <c r="C51" s="808">
        <f t="shared" si="8"/>
        <v>2013</v>
      </c>
      <c r="D51" s="809">
        <f t="shared" si="9"/>
        <v>1.4570499054088446E-2</v>
      </c>
      <c r="E51" s="811"/>
    </row>
    <row r="52" spans="1:13">
      <c r="C52" s="808">
        <f t="shared" si="8"/>
        <v>2014</v>
      </c>
      <c r="D52" s="809">
        <f t="shared" si="9"/>
        <v>-0.1204135914399613</v>
      </c>
      <c r="E52" s="811"/>
    </row>
    <row r="53" spans="1:13">
      <c r="C53" s="808">
        <f t="shared" si="8"/>
        <v>2015</v>
      </c>
      <c r="D53" s="809">
        <f t="shared" si="9"/>
        <v>4.4934294270935982E-2</v>
      </c>
      <c r="E53" s="811"/>
    </row>
    <row r="54" spans="1:13">
      <c r="C54" s="808">
        <f t="shared" si="8"/>
        <v>2016</v>
      </c>
      <c r="D54" s="809">
        <f t="shared" si="9"/>
        <v>8.5121800711963222E-2</v>
      </c>
      <c r="E54" s="811"/>
    </row>
    <row r="55" spans="1:13">
      <c r="C55" s="808">
        <f t="shared" si="8"/>
        <v>2017</v>
      </c>
      <c r="D55" s="809">
        <f t="shared" si="9"/>
        <v>3.2991410215806531E-2</v>
      </c>
      <c r="E55" s="811"/>
    </row>
    <row r="56" spans="1:13">
      <c r="C56" s="808">
        <f t="shared" si="8"/>
        <v>2018</v>
      </c>
      <c r="D56" s="809">
        <f t="shared" si="9"/>
        <v>-4.0425367766641102E-2</v>
      </c>
      <c r="E56" s="811"/>
    </row>
    <row r="57" spans="1:13">
      <c r="C57" s="808">
        <f t="shared" si="8"/>
        <v>2019</v>
      </c>
      <c r="D57" s="809">
        <f t="shared" si="9"/>
        <v>4.6668059110478388E-2</v>
      </c>
      <c r="E57" s="811"/>
    </row>
    <row r="58" spans="1:13">
      <c r="D58" s="812"/>
      <c r="E58" s="811"/>
    </row>
    <row r="59" spans="1:13">
      <c r="A59" s="362"/>
      <c r="B59" s="362"/>
      <c r="C59" s="635"/>
      <c r="D59" s="450"/>
      <c r="E59" s="450"/>
      <c r="F59" s="362"/>
      <c r="G59" s="362"/>
      <c r="H59" s="362"/>
      <c r="I59" s="362"/>
      <c r="J59" s="362"/>
      <c r="K59" s="362"/>
      <c r="L59" s="362"/>
      <c r="M59" s="362"/>
    </row>
    <row r="60" spans="1:13">
      <c r="A60" s="362"/>
      <c r="B60" s="362"/>
      <c r="C60" s="362"/>
      <c r="D60" s="362"/>
      <c r="E60" s="362"/>
      <c r="F60" s="362"/>
      <c r="G60" s="362"/>
      <c r="H60" s="362"/>
      <c r="I60" s="362"/>
      <c r="J60" s="362"/>
      <c r="K60" s="362"/>
      <c r="L60" s="362"/>
      <c r="M60" s="362"/>
    </row>
    <row r="62" spans="1:13" ht="10.5" customHeight="1"/>
  </sheetData>
  <mergeCells count="15">
    <mergeCell ref="P5:R5"/>
    <mergeCell ref="A5:A7"/>
    <mergeCell ref="B6:C6"/>
    <mergeCell ref="E6:F6"/>
    <mergeCell ref="H4:I5"/>
    <mergeCell ref="H6:I6"/>
    <mergeCell ref="B5:D5"/>
    <mergeCell ref="E5:G5"/>
    <mergeCell ref="J5:M5"/>
    <mergeCell ref="N40:N44"/>
    <mergeCell ref="A28:A31"/>
    <mergeCell ref="K28:L28"/>
    <mergeCell ref="K29:L29"/>
    <mergeCell ref="A1:M1"/>
    <mergeCell ref="A3:M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W372"/>
  <sheetViews>
    <sheetView showGridLines="0" zoomScaleNormal="100" zoomScaleSheetLayoutView="100" workbookViewId="0"/>
  </sheetViews>
  <sheetFormatPr defaultColWidth="9.140625" defaultRowHeight="12.75"/>
  <cols>
    <col min="1" max="1" width="9.85546875" style="826" customWidth="1"/>
    <col min="2" max="13" width="10.7109375" style="860" customWidth="1"/>
    <col min="14" max="15" width="9.140625" style="826"/>
    <col min="16" max="16" width="9.140625" style="826" customWidth="1"/>
    <col min="17" max="17" width="2.85546875" style="826" customWidth="1"/>
    <col min="18" max="18" width="9.140625" style="827"/>
    <col min="19" max="16384" width="9.140625" style="826"/>
  </cols>
  <sheetData>
    <row r="1" spans="1:23" ht="18" customHeight="1">
      <c r="A1" s="871" t="s">
        <v>503</v>
      </c>
      <c r="B1" s="871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635"/>
      <c r="N1" s="521"/>
      <c r="O1" s="521"/>
      <c r="P1" s="521"/>
    </row>
    <row r="2" spans="1:23" ht="5.0999999999999996" customHeight="1">
      <c r="A2" s="1696"/>
      <c r="B2" s="1696"/>
      <c r="C2" s="1696"/>
      <c r="D2" s="1696"/>
      <c r="E2" s="1696"/>
      <c r="F2" s="1696"/>
      <c r="G2" s="1696"/>
      <c r="H2" s="1696"/>
      <c r="I2" s="1696"/>
      <c r="J2" s="1696"/>
      <c r="K2" s="1696"/>
      <c r="L2" s="1696"/>
      <c r="M2" s="1696"/>
      <c r="N2" s="521"/>
      <c r="O2" s="521"/>
      <c r="P2" s="521"/>
    </row>
    <row r="3" spans="1:23" ht="15" customHeight="1">
      <c r="A3" s="1706">
        <v>2019</v>
      </c>
      <c r="B3" s="1707"/>
      <c r="C3" s="1707"/>
      <c r="D3" s="1707"/>
      <c r="E3" s="1707"/>
      <c r="F3" s="1707"/>
      <c r="G3" s="1707"/>
      <c r="H3" s="1707"/>
      <c r="I3" s="1707"/>
      <c r="J3" s="1707"/>
      <c r="K3" s="1707"/>
      <c r="L3" s="1707"/>
      <c r="M3" s="1708"/>
      <c r="N3" s="521"/>
      <c r="O3" s="521"/>
      <c r="P3" s="521"/>
    </row>
    <row r="4" spans="1:23" ht="15.75" customHeight="1">
      <c r="A4" s="123"/>
      <c r="B4" s="1697" t="s">
        <v>205</v>
      </c>
      <c r="C4" s="1698"/>
      <c r="D4" s="1698"/>
      <c r="E4" s="1698"/>
      <c r="F4" s="1698"/>
      <c r="G4" s="1699"/>
      <c r="H4" s="1698" t="s">
        <v>206</v>
      </c>
      <c r="I4" s="1698"/>
      <c r="J4" s="1698"/>
      <c r="K4" s="1698"/>
      <c r="L4" s="1698"/>
      <c r="M4" s="1700"/>
      <c r="N4" s="521"/>
      <c r="O4" s="521"/>
      <c r="P4" s="521"/>
    </row>
    <row r="5" spans="1:23" ht="15" customHeight="1">
      <c r="A5" s="124"/>
      <c r="B5" s="1703">
        <v>2019</v>
      </c>
      <c r="C5" s="1703"/>
      <c r="D5" s="1704"/>
      <c r="E5" s="1693">
        <f>B5-1</f>
        <v>2018</v>
      </c>
      <c r="F5" s="1693"/>
      <c r="G5" s="1705"/>
      <c r="H5" s="1703">
        <f>B5</f>
        <v>2019</v>
      </c>
      <c r="I5" s="1703"/>
      <c r="J5" s="1704"/>
      <c r="K5" s="1693">
        <f>E5</f>
        <v>2018</v>
      </c>
      <c r="L5" s="1693"/>
      <c r="M5" s="1694"/>
      <c r="N5" s="868"/>
      <c r="O5" s="869" t="s">
        <v>42</v>
      </c>
      <c r="P5" s="869" t="s">
        <v>43</v>
      </c>
      <c r="S5" s="870"/>
      <c r="T5" s="870"/>
    </row>
    <row r="6" spans="1:23" ht="20.25" customHeight="1">
      <c r="A6" s="124"/>
      <c r="B6" s="1701"/>
      <c r="C6" s="1701"/>
      <c r="D6" s="125" t="s">
        <v>53</v>
      </c>
      <c r="E6" s="1702"/>
      <c r="F6" s="1702"/>
      <c r="G6" s="134" t="s">
        <v>53</v>
      </c>
      <c r="H6" s="1701"/>
      <c r="I6" s="1701"/>
      <c r="J6" s="125" t="s">
        <v>53</v>
      </c>
      <c r="K6" s="1702"/>
      <c r="L6" s="1702"/>
      <c r="M6" s="126" t="s">
        <v>53</v>
      </c>
      <c r="N6" s="823">
        <v>43466</v>
      </c>
      <c r="O6" s="824">
        <v>30.142310814590914</v>
      </c>
      <c r="P6" s="825">
        <v>3.8</v>
      </c>
      <c r="S6" s="828"/>
      <c r="T6" s="829"/>
      <c r="W6" s="828"/>
    </row>
    <row r="7" spans="1:23" ht="12.75" customHeight="1">
      <c r="A7" s="127" t="str">
        <f>'6.1'!A8</f>
        <v>Období</v>
      </c>
      <c r="B7" s="128" t="s">
        <v>426</v>
      </c>
      <c r="C7" s="129" t="s">
        <v>49</v>
      </c>
      <c r="D7" s="130" t="s">
        <v>327</v>
      </c>
      <c r="E7" s="131" t="s">
        <v>536</v>
      </c>
      <c r="F7" s="132" t="s">
        <v>49</v>
      </c>
      <c r="G7" s="135" t="s">
        <v>327</v>
      </c>
      <c r="H7" s="129" t="s">
        <v>426</v>
      </c>
      <c r="I7" s="129" t="s">
        <v>49</v>
      </c>
      <c r="J7" s="130" t="s">
        <v>327</v>
      </c>
      <c r="K7" s="131" t="s">
        <v>536</v>
      </c>
      <c r="L7" s="132" t="s">
        <v>49</v>
      </c>
      <c r="M7" s="133" t="s">
        <v>327</v>
      </c>
      <c r="N7" s="823">
        <v>43467</v>
      </c>
      <c r="O7" s="824">
        <v>39.725241731044697</v>
      </c>
      <c r="P7" s="825">
        <v>-1.2</v>
      </c>
      <c r="S7" s="828"/>
      <c r="T7" s="829"/>
      <c r="W7" s="828"/>
    </row>
    <row r="8" spans="1:23" ht="12" customHeight="1">
      <c r="A8" s="816" t="str">
        <f>'6.1'!A9</f>
        <v>leden</v>
      </c>
      <c r="B8" s="817">
        <v>50.80354749922563</v>
      </c>
      <c r="C8" s="817">
        <v>543.10955680158054</v>
      </c>
      <c r="D8" s="818">
        <v>-6.9</v>
      </c>
      <c r="E8" s="819">
        <v>40.825770968963653</v>
      </c>
      <c r="F8" s="819">
        <v>435.29198781403244</v>
      </c>
      <c r="G8" s="820">
        <v>-2.5</v>
      </c>
      <c r="H8" s="817">
        <v>30.142317097782332</v>
      </c>
      <c r="I8" s="817">
        <v>322.26939780158068</v>
      </c>
      <c r="J8" s="821">
        <v>3.8</v>
      </c>
      <c r="K8" s="819">
        <v>26.421695615953084</v>
      </c>
      <c r="L8" s="819">
        <v>281.73130881403245</v>
      </c>
      <c r="M8" s="822">
        <v>6</v>
      </c>
      <c r="N8" s="823">
        <v>43468</v>
      </c>
      <c r="O8" s="824">
        <v>43.675934260436236</v>
      </c>
      <c r="P8" s="825">
        <v>-3.5</v>
      </c>
      <c r="S8" s="828"/>
      <c r="T8" s="829"/>
      <c r="W8" s="828"/>
    </row>
    <row r="9" spans="1:23" ht="12" customHeight="1">
      <c r="A9" s="830" t="str">
        <f>'6.1'!A10</f>
        <v>únor</v>
      </c>
      <c r="B9" s="817">
        <v>44.215345416691029</v>
      </c>
      <c r="C9" s="817">
        <v>472.30637031449288</v>
      </c>
      <c r="D9" s="831">
        <v>-3.2</v>
      </c>
      <c r="E9" s="819">
        <v>55.898593761343584</v>
      </c>
      <c r="F9" s="819">
        <v>596.21835162664274</v>
      </c>
      <c r="G9" s="832">
        <v>-11.8</v>
      </c>
      <c r="H9" s="817">
        <v>26.956583230275967</v>
      </c>
      <c r="I9" s="817">
        <v>287.97717131449286</v>
      </c>
      <c r="J9" s="833">
        <v>8.1</v>
      </c>
      <c r="K9" s="819">
        <v>31.979858547140427</v>
      </c>
      <c r="L9" s="819">
        <v>341.1599196266427</v>
      </c>
      <c r="M9" s="834">
        <v>0.4</v>
      </c>
      <c r="N9" s="823">
        <v>43469</v>
      </c>
      <c r="O9" s="824">
        <v>41.062550877756969</v>
      </c>
      <c r="P9" s="825">
        <v>-2.2999999999999998</v>
      </c>
      <c r="S9" s="828"/>
      <c r="T9" s="829"/>
      <c r="W9" s="828"/>
    </row>
    <row r="10" spans="1:23" ht="12" customHeight="1">
      <c r="A10" s="835" t="str">
        <f>'6.1'!A11</f>
        <v>březen</v>
      </c>
      <c r="B10" s="836">
        <v>32.766855462593519</v>
      </c>
      <c r="C10" s="837">
        <v>349.64893932780643</v>
      </c>
      <c r="D10" s="838">
        <v>2.1</v>
      </c>
      <c r="E10" s="839">
        <v>51.84457057350069</v>
      </c>
      <c r="F10" s="840">
        <v>552.83587983199425</v>
      </c>
      <c r="G10" s="841">
        <v>-9.6999999999999993</v>
      </c>
      <c r="H10" s="837">
        <v>18.940121772006982</v>
      </c>
      <c r="I10" s="837">
        <v>202.11601932780644</v>
      </c>
      <c r="J10" s="842">
        <v>10</v>
      </c>
      <c r="K10" s="843">
        <v>23.261836539519475</v>
      </c>
      <c r="L10" s="840">
        <v>248.05986683199433</v>
      </c>
      <c r="M10" s="844">
        <v>7.4</v>
      </c>
      <c r="N10" s="823">
        <v>43470</v>
      </c>
      <c r="O10" s="824">
        <v>34.336864588167217</v>
      </c>
      <c r="P10" s="825">
        <v>2.1</v>
      </c>
      <c r="S10" s="828"/>
      <c r="T10" s="829"/>
      <c r="W10" s="828"/>
    </row>
    <row r="11" spans="1:23" ht="12" customHeight="1">
      <c r="A11" s="816" t="str">
        <f>'6.1'!A12</f>
        <v>duben</v>
      </c>
      <c r="B11" s="817">
        <v>29.694480078925164</v>
      </c>
      <c r="C11" s="817">
        <v>317.05197594529983</v>
      </c>
      <c r="D11" s="818">
        <v>2.8</v>
      </c>
      <c r="E11" s="819">
        <v>24.998062537000482</v>
      </c>
      <c r="F11" s="819">
        <v>266.58442066096819</v>
      </c>
      <c r="G11" s="820">
        <v>5</v>
      </c>
      <c r="H11" s="817">
        <v>12.533466621277734</v>
      </c>
      <c r="I11" s="817">
        <v>133.8433639452999</v>
      </c>
      <c r="J11" s="821">
        <v>11.8</v>
      </c>
      <c r="K11" s="819">
        <v>9.5093657736138866</v>
      </c>
      <c r="L11" s="819">
        <v>101.44031966096814</v>
      </c>
      <c r="M11" s="822">
        <v>19.100000000000001</v>
      </c>
      <c r="N11" s="823">
        <v>43471</v>
      </c>
      <c r="O11" s="824">
        <v>38.904247516070704</v>
      </c>
      <c r="P11" s="825">
        <v>-0.9</v>
      </c>
      <c r="S11" s="828"/>
      <c r="T11" s="829"/>
      <c r="W11" s="828"/>
    </row>
    <row r="12" spans="1:23" ht="12" customHeight="1">
      <c r="A12" s="830" t="str">
        <f>'6.1'!A13</f>
        <v>květen</v>
      </c>
      <c r="B12" s="817">
        <v>25.530008779884206</v>
      </c>
      <c r="C12" s="817">
        <v>271.85392385657968</v>
      </c>
      <c r="D12" s="831">
        <v>5.5</v>
      </c>
      <c r="E12" s="819">
        <v>13.221132511927131</v>
      </c>
      <c r="F12" s="819">
        <v>140.83421766775524</v>
      </c>
      <c r="G12" s="832">
        <v>12.5</v>
      </c>
      <c r="H12" s="817">
        <v>11.165496262830468</v>
      </c>
      <c r="I12" s="817">
        <v>118.91441885657959</v>
      </c>
      <c r="J12" s="833">
        <v>15.9</v>
      </c>
      <c r="K12" s="819">
        <v>9.3826637649894522</v>
      </c>
      <c r="L12" s="819">
        <v>99.957133667755258</v>
      </c>
      <c r="M12" s="834">
        <v>18.600000000000001</v>
      </c>
      <c r="N12" s="823">
        <v>43472</v>
      </c>
      <c r="O12" s="824">
        <v>42.42626861137137</v>
      </c>
      <c r="P12" s="825">
        <v>-0.9</v>
      </c>
      <c r="S12" s="828"/>
      <c r="T12" s="829"/>
      <c r="W12" s="828"/>
    </row>
    <row r="13" spans="1:23" ht="12" customHeight="1">
      <c r="A13" s="835" t="str">
        <f>'6.1'!A14</f>
        <v>červen</v>
      </c>
      <c r="B13" s="836">
        <v>15.292152149647753</v>
      </c>
      <c r="C13" s="837">
        <v>163.09930041373312</v>
      </c>
      <c r="D13" s="838">
        <v>19.3</v>
      </c>
      <c r="E13" s="839">
        <v>14.001566013114459</v>
      </c>
      <c r="F13" s="840">
        <v>149.5143315172466</v>
      </c>
      <c r="G13" s="841">
        <v>15.1</v>
      </c>
      <c r="H13" s="837">
        <v>8.8528530212644867</v>
      </c>
      <c r="I13" s="837">
        <v>94.444646413733096</v>
      </c>
      <c r="J13" s="842">
        <v>23.5</v>
      </c>
      <c r="K13" s="843">
        <v>8.5617877096298578</v>
      </c>
      <c r="L13" s="840">
        <v>91.437809517246592</v>
      </c>
      <c r="M13" s="844">
        <v>20.399999999999999</v>
      </c>
      <c r="N13" s="823">
        <v>43473</v>
      </c>
      <c r="O13" s="824">
        <v>40.573136840130751</v>
      </c>
      <c r="P13" s="825">
        <v>1.4</v>
      </c>
      <c r="S13" s="828"/>
      <c r="T13" s="829"/>
      <c r="W13" s="828"/>
    </row>
    <row r="14" spans="1:23" ht="12" customHeight="1">
      <c r="A14" s="816" t="str">
        <f>'6.1'!A15</f>
        <v>červenec</v>
      </c>
      <c r="B14" s="817">
        <v>14.783973815064737</v>
      </c>
      <c r="C14" s="817">
        <v>157.82141382580562</v>
      </c>
      <c r="D14" s="818">
        <v>14.1</v>
      </c>
      <c r="E14" s="819">
        <v>12.979243431908991</v>
      </c>
      <c r="F14" s="819">
        <v>138.79003764390296</v>
      </c>
      <c r="G14" s="820">
        <v>16.100000000000001</v>
      </c>
      <c r="H14" s="817">
        <v>8.2351295192219816</v>
      </c>
      <c r="I14" s="817">
        <v>87.913808825805631</v>
      </c>
      <c r="J14" s="821">
        <v>22.4</v>
      </c>
      <c r="K14" s="819">
        <v>7.2817418631664319</v>
      </c>
      <c r="L14" s="819">
        <v>77.883733643902943</v>
      </c>
      <c r="M14" s="822">
        <v>22.8</v>
      </c>
      <c r="N14" s="823">
        <v>43474</v>
      </c>
      <c r="O14" s="824">
        <v>41.75617127392745</v>
      </c>
      <c r="P14" s="825">
        <v>-0.3</v>
      </c>
      <c r="S14" s="828"/>
      <c r="T14" s="829"/>
      <c r="W14" s="828"/>
    </row>
    <row r="15" spans="1:23" ht="12" customHeight="1">
      <c r="A15" s="830" t="str">
        <f>'6.1'!A16</f>
        <v>srpen</v>
      </c>
      <c r="B15" s="817">
        <v>14.250017482120889</v>
      </c>
      <c r="C15" s="817">
        <v>151.67462345483906</v>
      </c>
      <c r="D15" s="831">
        <v>19</v>
      </c>
      <c r="E15" s="819">
        <v>14.051008734036316</v>
      </c>
      <c r="F15" s="819">
        <v>150.03839620982905</v>
      </c>
      <c r="G15" s="832">
        <v>17.3</v>
      </c>
      <c r="H15" s="817">
        <v>8.122681606990195</v>
      </c>
      <c r="I15" s="817">
        <v>86.54271345483906</v>
      </c>
      <c r="J15" s="833">
        <v>22.4</v>
      </c>
      <c r="K15" s="819">
        <v>7.2741977688729067</v>
      </c>
      <c r="L15" s="819">
        <v>77.649389409829027</v>
      </c>
      <c r="M15" s="834">
        <v>24.7</v>
      </c>
      <c r="N15" s="823">
        <v>43475</v>
      </c>
      <c r="O15" s="824">
        <v>43.209600422613391</v>
      </c>
      <c r="P15" s="825">
        <v>-1.5</v>
      </c>
      <c r="S15" s="828"/>
      <c r="T15" s="829"/>
      <c r="W15" s="828"/>
    </row>
    <row r="16" spans="1:23" ht="12" customHeight="1">
      <c r="A16" s="835" t="str">
        <f>'6.1'!A17</f>
        <v>září</v>
      </c>
      <c r="B16" s="836">
        <v>20.273278980268966</v>
      </c>
      <c r="C16" s="837">
        <v>216.21751128339997</v>
      </c>
      <c r="D16" s="838">
        <v>7.6</v>
      </c>
      <c r="E16" s="839">
        <v>18.629186799752926</v>
      </c>
      <c r="F16" s="840">
        <v>199.01464796029393</v>
      </c>
      <c r="G16" s="841">
        <v>5.4</v>
      </c>
      <c r="H16" s="837">
        <v>9.7575699365909294</v>
      </c>
      <c r="I16" s="837">
        <v>104.06002728340005</v>
      </c>
      <c r="J16" s="842">
        <v>21.3</v>
      </c>
      <c r="K16" s="843">
        <v>8.564393176067794</v>
      </c>
      <c r="L16" s="840">
        <v>91.510253370293967</v>
      </c>
      <c r="M16" s="844">
        <v>14.8</v>
      </c>
      <c r="N16" s="823">
        <v>43476</v>
      </c>
      <c r="O16" s="824">
        <v>41.919424146963422</v>
      </c>
      <c r="P16" s="825">
        <v>-3</v>
      </c>
      <c r="Q16" s="1695"/>
      <c r="S16" s="828"/>
      <c r="T16" s="829"/>
      <c r="W16" s="828"/>
    </row>
    <row r="17" spans="1:23" ht="12" customHeight="1">
      <c r="A17" s="816" t="str">
        <f>'6.1'!A18</f>
        <v>říjen</v>
      </c>
      <c r="B17" s="817">
        <v>35.145548843704674</v>
      </c>
      <c r="C17" s="817">
        <v>374.15279235242258</v>
      </c>
      <c r="D17" s="818">
        <v>0.4</v>
      </c>
      <c r="E17" s="819">
        <v>26.382438431061992</v>
      </c>
      <c r="F17" s="819">
        <v>281.50841561425807</v>
      </c>
      <c r="G17" s="820">
        <v>10.6</v>
      </c>
      <c r="H17" s="817">
        <v>15.994441850134672</v>
      </c>
      <c r="I17" s="817">
        <v>170.35126135242257</v>
      </c>
      <c r="J17" s="821">
        <v>13.8</v>
      </c>
      <c r="K17" s="819">
        <v>12.931801117771561</v>
      </c>
      <c r="L17" s="819">
        <v>138.03090461425808</v>
      </c>
      <c r="M17" s="822">
        <v>13.1</v>
      </c>
      <c r="N17" s="823">
        <v>43477</v>
      </c>
      <c r="O17" s="824">
        <v>34.627393980381342</v>
      </c>
      <c r="P17" s="825">
        <v>1.4</v>
      </c>
      <c r="Q17" s="1695"/>
      <c r="S17" s="828"/>
      <c r="T17" s="829"/>
      <c r="W17" s="828"/>
    </row>
    <row r="18" spans="1:23" ht="12" customHeight="1">
      <c r="A18" s="830" t="str">
        <f>'6.1'!A19</f>
        <v>listopad</v>
      </c>
      <c r="B18" s="817">
        <v>35.169831270893425</v>
      </c>
      <c r="C18" s="817">
        <v>374.82563887416575</v>
      </c>
      <c r="D18" s="831">
        <v>2.1</v>
      </c>
      <c r="E18" s="819">
        <v>44.151175713907705</v>
      </c>
      <c r="F18" s="819">
        <v>470.93771026665667</v>
      </c>
      <c r="G18" s="832">
        <v>-3.9</v>
      </c>
      <c r="H18" s="817">
        <v>22.793218944855287</v>
      </c>
      <c r="I18" s="817">
        <v>242.98245987416573</v>
      </c>
      <c r="J18" s="833">
        <v>11</v>
      </c>
      <c r="K18" s="819">
        <v>19.541909255978283</v>
      </c>
      <c r="L18" s="819">
        <v>208.4694711336567</v>
      </c>
      <c r="M18" s="834">
        <v>10.7</v>
      </c>
      <c r="N18" s="823">
        <v>43478</v>
      </c>
      <c r="O18" s="824">
        <v>34.015709617180114</v>
      </c>
      <c r="P18" s="825">
        <v>2.9</v>
      </c>
      <c r="Q18" s="1695"/>
      <c r="S18" s="828"/>
      <c r="T18" s="829"/>
      <c r="W18" s="828"/>
    </row>
    <row r="19" spans="1:23" ht="12" customHeight="1">
      <c r="A19" s="835" t="str">
        <f>'6.1'!A20</f>
        <v>prosinec</v>
      </c>
      <c r="B19" s="836">
        <v>41.976105898853731</v>
      </c>
      <c r="C19" s="837">
        <v>448.5781306033897</v>
      </c>
      <c r="D19" s="838">
        <v>-2.2000000000000002</v>
      </c>
      <c r="E19" s="839">
        <v>43.077006635153325</v>
      </c>
      <c r="F19" s="840">
        <v>459.95148943199996</v>
      </c>
      <c r="G19" s="841">
        <v>-2.8</v>
      </c>
      <c r="H19" s="837">
        <v>25.337197276124694</v>
      </c>
      <c r="I19" s="837">
        <v>270.81764760338967</v>
      </c>
      <c r="J19" s="842">
        <v>5.2</v>
      </c>
      <c r="K19" s="843">
        <v>27.10268604823035</v>
      </c>
      <c r="L19" s="840">
        <v>289.42114243199995</v>
      </c>
      <c r="M19" s="844">
        <v>4.8</v>
      </c>
      <c r="N19" s="823">
        <v>43479</v>
      </c>
      <c r="O19" s="824">
        <v>40.911796550975893</v>
      </c>
      <c r="P19" s="825">
        <v>-0.4</v>
      </c>
      <c r="Q19" s="1695"/>
      <c r="S19" s="828"/>
      <c r="T19" s="829"/>
      <c r="W19" s="828"/>
    </row>
    <row r="20" spans="1:23" ht="12" customHeight="1">
      <c r="A20" s="845" t="s">
        <v>1</v>
      </c>
      <c r="B20" s="846">
        <v>50.80354749922563</v>
      </c>
      <c r="C20" s="847">
        <v>543.10955680158054</v>
      </c>
      <c r="D20" s="848">
        <v>-6.9</v>
      </c>
      <c r="E20" s="849">
        <v>55.898593761343584</v>
      </c>
      <c r="F20" s="850">
        <v>596.21835162664274</v>
      </c>
      <c r="G20" s="851">
        <v>-11.8</v>
      </c>
      <c r="H20" s="847">
        <v>8.122681606990195</v>
      </c>
      <c r="I20" s="847">
        <v>86.54271345483906</v>
      </c>
      <c r="J20" s="852">
        <v>22.4</v>
      </c>
      <c r="K20" s="853">
        <v>7.2741977688729067</v>
      </c>
      <c r="L20" s="850">
        <v>77.649389409829027</v>
      </c>
      <c r="M20" s="854">
        <v>24.7</v>
      </c>
      <c r="N20" s="823">
        <v>43480</v>
      </c>
      <c r="O20" s="824">
        <v>39.953557161266971</v>
      </c>
      <c r="P20" s="825">
        <v>1.2</v>
      </c>
      <c r="Q20" s="1695"/>
      <c r="S20" s="828"/>
      <c r="T20" s="829"/>
      <c r="W20" s="828"/>
    </row>
    <row r="21" spans="1:23" ht="12" customHeight="1">
      <c r="A21" s="855"/>
      <c r="B21" s="856"/>
      <c r="C21" s="856"/>
      <c r="D21" s="857"/>
      <c r="E21" s="856"/>
      <c r="F21" s="856"/>
      <c r="G21" s="857"/>
      <c r="H21" s="856"/>
      <c r="I21" s="856"/>
      <c r="J21" s="857"/>
      <c r="K21" s="856"/>
      <c r="L21" s="856"/>
      <c r="M21" s="857"/>
      <c r="N21" s="823">
        <v>43481</v>
      </c>
      <c r="O21" s="824">
        <v>38.703458332655181</v>
      </c>
      <c r="P21" s="825">
        <v>2.2000000000000002</v>
      </c>
      <c r="Q21" s="858"/>
      <c r="S21" s="828"/>
      <c r="T21" s="829"/>
      <c r="W21" s="828"/>
    </row>
    <row r="22" spans="1:23" ht="12" customHeight="1">
      <c r="A22" s="855"/>
      <c r="B22" s="856"/>
      <c r="C22" s="856"/>
      <c r="D22" s="857"/>
      <c r="E22" s="856"/>
      <c r="F22" s="856"/>
      <c r="G22" s="857"/>
      <c r="H22" s="856"/>
      <c r="I22" s="856"/>
      <c r="J22" s="857"/>
      <c r="K22" s="856"/>
      <c r="L22" s="856"/>
      <c r="M22" s="857"/>
      <c r="N22" s="823">
        <v>43482</v>
      </c>
      <c r="O22" s="824">
        <v>36.045589029643608</v>
      </c>
      <c r="P22" s="825">
        <v>3.9</v>
      </c>
      <c r="Q22" s="858"/>
      <c r="S22" s="828"/>
      <c r="T22" s="829"/>
      <c r="W22" s="828"/>
    </row>
    <row r="23" spans="1:23" ht="12" customHeight="1">
      <c r="A23" s="859"/>
      <c r="B23" s="859"/>
      <c r="C23" s="859"/>
      <c r="D23" s="859"/>
      <c r="E23" s="859"/>
      <c r="F23" s="859"/>
      <c r="G23" s="859"/>
      <c r="H23" s="859"/>
      <c r="I23" s="859"/>
      <c r="J23" s="859"/>
      <c r="K23" s="859"/>
      <c r="L23" s="859"/>
      <c r="M23" s="859"/>
      <c r="N23" s="823">
        <v>43483</v>
      </c>
      <c r="O23" s="824">
        <v>41.734401837766598</v>
      </c>
      <c r="P23" s="825">
        <v>-3</v>
      </c>
      <c r="S23" s="828"/>
      <c r="T23" s="829"/>
      <c r="W23" s="828"/>
    </row>
    <row r="24" spans="1:23" ht="12" customHeight="1">
      <c r="A24" s="859"/>
      <c r="B24" s="859"/>
      <c r="C24" s="859"/>
      <c r="D24" s="859"/>
      <c r="E24" s="859"/>
      <c r="F24" s="859"/>
      <c r="G24" s="859"/>
      <c r="H24" s="859"/>
      <c r="I24" s="859"/>
      <c r="J24" s="859">
        <f>B5</f>
        <v>2019</v>
      </c>
      <c r="K24" s="859">
        <f>E5</f>
        <v>2018</v>
      </c>
      <c r="M24" s="859"/>
      <c r="N24" s="823">
        <v>43484</v>
      </c>
      <c r="O24" s="824">
        <v>40.088098159186181</v>
      </c>
      <c r="P24" s="825">
        <v>-5.6</v>
      </c>
      <c r="S24" s="828"/>
      <c r="T24" s="829"/>
      <c r="W24" s="828"/>
    </row>
    <row r="25" spans="1:23" ht="12" customHeight="1">
      <c r="A25" s="859"/>
      <c r="B25" s="859"/>
      <c r="C25" s="859"/>
      <c r="D25" s="859"/>
      <c r="E25" s="859"/>
      <c r="F25" s="859"/>
      <c r="G25" s="859"/>
      <c r="H25" s="859"/>
      <c r="I25" s="859" t="str">
        <f t="shared" ref="I25:I36" si="0">A8</f>
        <v>leden</v>
      </c>
      <c r="J25" s="861">
        <f t="shared" ref="J25:J36" si="1">B8</f>
        <v>50.80354749922563</v>
      </c>
      <c r="K25" s="861">
        <f>E8</f>
        <v>40.825770968963653</v>
      </c>
      <c r="L25" s="861"/>
      <c r="M25" s="859"/>
      <c r="N25" s="823">
        <v>43485</v>
      </c>
      <c r="O25" s="824">
        <v>42.79517787366958</v>
      </c>
      <c r="P25" s="825">
        <v>-3.9</v>
      </c>
      <c r="S25" s="828"/>
      <c r="T25" s="829"/>
      <c r="W25" s="828"/>
    </row>
    <row r="26" spans="1:23" ht="12" customHeight="1">
      <c r="A26" s="859"/>
      <c r="B26" s="859"/>
      <c r="C26" s="859"/>
      <c r="D26" s="859"/>
      <c r="E26" s="859"/>
      <c r="F26" s="859"/>
      <c r="G26" s="859"/>
      <c r="H26" s="859"/>
      <c r="I26" s="859" t="str">
        <f t="shared" si="0"/>
        <v>únor</v>
      </c>
      <c r="J26" s="861">
        <f t="shared" si="1"/>
        <v>44.215345416691029</v>
      </c>
      <c r="K26" s="861">
        <f t="shared" ref="K26:K35" si="2">E9</f>
        <v>55.898593761343584</v>
      </c>
      <c r="L26" s="861"/>
      <c r="M26" s="859"/>
      <c r="N26" s="823">
        <v>43486</v>
      </c>
      <c r="O26" s="824">
        <v>48.497901572791811</v>
      </c>
      <c r="P26" s="825">
        <v>-6.5</v>
      </c>
      <c r="S26" s="828"/>
      <c r="T26" s="829"/>
      <c r="W26" s="828"/>
    </row>
    <row r="27" spans="1:23" ht="12" customHeight="1">
      <c r="A27" s="859"/>
      <c r="B27" s="859"/>
      <c r="C27" s="859"/>
      <c r="D27" s="859"/>
      <c r="E27" s="859"/>
      <c r="F27" s="859"/>
      <c r="G27" s="859"/>
      <c r="H27" s="859"/>
      <c r="I27" s="859" t="str">
        <f t="shared" si="0"/>
        <v>březen</v>
      </c>
      <c r="J27" s="861">
        <f t="shared" si="1"/>
        <v>32.766855462593519</v>
      </c>
      <c r="K27" s="861">
        <f t="shared" si="2"/>
        <v>51.84457057350069</v>
      </c>
      <c r="L27" s="861"/>
      <c r="M27" s="859"/>
      <c r="N27" s="823">
        <v>43487</v>
      </c>
      <c r="O27" s="824">
        <v>50.53241225692102</v>
      </c>
      <c r="P27" s="825">
        <v>-7.6</v>
      </c>
      <c r="S27" s="828"/>
      <c r="T27" s="829"/>
      <c r="W27" s="828"/>
    </row>
    <row r="28" spans="1:23" ht="12" customHeight="1">
      <c r="A28" s="859"/>
      <c r="B28" s="859"/>
      <c r="C28" s="859"/>
      <c r="D28" s="859"/>
      <c r="E28" s="859"/>
      <c r="F28" s="859"/>
      <c r="G28" s="859"/>
      <c r="H28" s="859"/>
      <c r="I28" s="859" t="str">
        <f t="shared" si="0"/>
        <v>duben</v>
      </c>
      <c r="J28" s="861">
        <f t="shared" si="1"/>
        <v>29.694480078925164</v>
      </c>
      <c r="K28" s="861">
        <f t="shared" si="2"/>
        <v>24.998062537000482</v>
      </c>
      <c r="L28" s="861"/>
      <c r="M28" s="859"/>
      <c r="N28" s="823">
        <v>43488</v>
      </c>
      <c r="O28" s="824">
        <v>50.803541216034226</v>
      </c>
      <c r="P28" s="825">
        <v>-6.9</v>
      </c>
      <c r="S28" s="828"/>
      <c r="T28" s="829"/>
      <c r="W28" s="828"/>
    </row>
    <row r="29" spans="1:23" ht="12" customHeight="1">
      <c r="A29" s="859"/>
      <c r="B29" s="859"/>
      <c r="C29" s="859"/>
      <c r="D29" s="859"/>
      <c r="E29" s="859"/>
      <c r="F29" s="859"/>
      <c r="G29" s="859"/>
      <c r="H29" s="859"/>
      <c r="I29" s="859" t="str">
        <f t="shared" si="0"/>
        <v>květen</v>
      </c>
      <c r="J29" s="861">
        <f t="shared" si="1"/>
        <v>25.530008779884206</v>
      </c>
      <c r="K29" s="861">
        <f t="shared" si="2"/>
        <v>13.221132511927131</v>
      </c>
      <c r="L29" s="861"/>
      <c r="M29" s="859"/>
      <c r="N29" s="823">
        <v>43489</v>
      </c>
      <c r="O29" s="824">
        <v>50.264411210194623</v>
      </c>
      <c r="P29" s="825">
        <v>-5.4</v>
      </c>
      <c r="S29" s="828"/>
      <c r="T29" s="829"/>
      <c r="W29" s="828"/>
    </row>
    <row r="30" spans="1:23" ht="12" customHeight="1">
      <c r="A30" s="859"/>
      <c r="B30" s="859"/>
      <c r="C30" s="859"/>
      <c r="D30" s="859"/>
      <c r="E30" s="859"/>
      <c r="F30" s="859"/>
      <c r="G30" s="859"/>
      <c r="H30" s="859"/>
      <c r="I30" s="859" t="str">
        <f t="shared" si="0"/>
        <v>červen</v>
      </c>
      <c r="J30" s="861">
        <f t="shared" si="1"/>
        <v>15.292152149647753</v>
      </c>
      <c r="K30" s="861">
        <f t="shared" si="2"/>
        <v>14.001566013114459</v>
      </c>
      <c r="L30" s="861"/>
      <c r="M30" s="859"/>
      <c r="N30" s="823">
        <v>43490</v>
      </c>
      <c r="O30" s="824">
        <v>46.826723513246279</v>
      </c>
      <c r="P30" s="825">
        <v>-5</v>
      </c>
      <c r="S30" s="828"/>
      <c r="T30" s="829"/>
      <c r="W30" s="828"/>
    </row>
    <row r="31" spans="1:23" ht="12" customHeight="1">
      <c r="A31" s="859"/>
      <c r="B31" s="859"/>
      <c r="C31" s="859"/>
      <c r="D31" s="859"/>
      <c r="E31" s="859"/>
      <c r="F31" s="859"/>
      <c r="G31" s="859"/>
      <c r="H31" s="859"/>
      <c r="I31" s="859" t="str">
        <f t="shared" si="0"/>
        <v>červenec</v>
      </c>
      <c r="J31" s="861">
        <f t="shared" si="1"/>
        <v>14.783973815064737</v>
      </c>
      <c r="K31" s="861">
        <f t="shared" si="2"/>
        <v>12.979243431908991</v>
      </c>
      <c r="L31" s="861"/>
      <c r="M31" s="859"/>
      <c r="N31" s="823">
        <v>43491</v>
      </c>
      <c r="O31" s="824">
        <v>39.487988475647761</v>
      </c>
      <c r="P31" s="825">
        <v>-0.8</v>
      </c>
      <c r="S31" s="828"/>
      <c r="T31" s="829"/>
      <c r="W31" s="828"/>
    </row>
    <row r="32" spans="1:23" ht="12" customHeight="1">
      <c r="A32" s="859"/>
      <c r="B32" s="859"/>
      <c r="C32" s="859"/>
      <c r="D32" s="859"/>
      <c r="E32" s="859"/>
      <c r="F32" s="859"/>
      <c r="G32" s="859"/>
      <c r="H32" s="859"/>
      <c r="I32" s="859" t="str">
        <f t="shared" si="0"/>
        <v>srpen</v>
      </c>
      <c r="J32" s="861">
        <f t="shared" si="1"/>
        <v>14.250017482120889</v>
      </c>
      <c r="K32" s="861">
        <f t="shared" si="2"/>
        <v>14.051008734036316</v>
      </c>
      <c r="L32" s="861"/>
      <c r="M32" s="859"/>
      <c r="N32" s="823">
        <v>43492</v>
      </c>
      <c r="O32" s="824">
        <v>36.261438823127342</v>
      </c>
      <c r="P32" s="825">
        <v>1.2</v>
      </c>
      <c r="S32" s="828"/>
      <c r="T32" s="829"/>
      <c r="W32" s="828"/>
    </row>
    <row r="33" spans="1:23" ht="12" customHeight="1">
      <c r="A33" s="859"/>
      <c r="B33" s="859"/>
      <c r="C33" s="859"/>
      <c r="D33" s="859"/>
      <c r="E33" s="859"/>
      <c r="F33" s="859"/>
      <c r="G33" s="859"/>
      <c r="H33" s="859"/>
      <c r="I33" s="859" t="str">
        <f t="shared" si="0"/>
        <v>září</v>
      </c>
      <c r="J33" s="861">
        <f t="shared" si="1"/>
        <v>20.273278980268966</v>
      </c>
      <c r="K33" s="861">
        <f t="shared" si="2"/>
        <v>18.629186799752926</v>
      </c>
      <c r="L33" s="861"/>
      <c r="M33" s="859"/>
      <c r="N33" s="823">
        <v>43493</v>
      </c>
      <c r="O33" s="824">
        <v>42.411657471385922</v>
      </c>
      <c r="P33" s="825">
        <v>0.3</v>
      </c>
      <c r="S33" s="828"/>
      <c r="T33" s="829"/>
      <c r="W33" s="828"/>
    </row>
    <row r="34" spans="1:23" ht="12" customHeight="1">
      <c r="A34" s="859"/>
      <c r="B34" s="859"/>
      <c r="C34" s="859"/>
      <c r="D34" s="859"/>
      <c r="E34" s="859"/>
      <c r="F34" s="859"/>
      <c r="G34" s="859"/>
      <c r="H34" s="859"/>
      <c r="I34" s="859" t="str">
        <f t="shared" si="0"/>
        <v>říjen</v>
      </c>
      <c r="J34" s="861">
        <f t="shared" si="1"/>
        <v>35.145548843704674</v>
      </c>
      <c r="K34" s="861">
        <f t="shared" si="2"/>
        <v>26.382438431061992</v>
      </c>
      <c r="L34" s="861"/>
      <c r="M34" s="859"/>
      <c r="N34" s="823">
        <v>43494</v>
      </c>
      <c r="O34" s="824">
        <v>43.679408358604974</v>
      </c>
      <c r="P34" s="825">
        <v>-2.2999999999999998</v>
      </c>
      <c r="S34" s="828"/>
      <c r="T34" s="829"/>
      <c r="W34" s="828"/>
    </row>
    <row r="35" spans="1:23" ht="12" customHeight="1">
      <c r="A35" s="859"/>
      <c r="B35" s="859"/>
      <c r="C35" s="859"/>
      <c r="D35" s="859"/>
      <c r="E35" s="859"/>
      <c r="F35" s="859"/>
      <c r="G35" s="859"/>
      <c r="H35" s="859"/>
      <c r="I35" s="859" t="str">
        <f t="shared" si="0"/>
        <v>listopad</v>
      </c>
      <c r="J35" s="861">
        <f t="shared" si="1"/>
        <v>35.169831270893425</v>
      </c>
      <c r="K35" s="861">
        <f t="shared" si="2"/>
        <v>44.151175713907705</v>
      </c>
      <c r="L35" s="861"/>
      <c r="M35" s="859"/>
      <c r="N35" s="823">
        <v>43495</v>
      </c>
      <c r="O35" s="824">
        <v>44.626644385383372</v>
      </c>
      <c r="P35" s="825">
        <v>-4</v>
      </c>
      <c r="S35" s="828"/>
      <c r="T35" s="829"/>
      <c r="W35" s="828"/>
    </row>
    <row r="36" spans="1:23" ht="12" customHeight="1">
      <c r="A36" s="859"/>
      <c r="B36" s="859"/>
      <c r="C36" s="859"/>
      <c r="D36" s="859"/>
      <c r="E36" s="859"/>
      <c r="F36" s="859"/>
      <c r="G36" s="859"/>
      <c r="H36" s="859"/>
      <c r="I36" s="859" t="str">
        <f t="shared" si="0"/>
        <v>prosinec</v>
      </c>
      <c r="J36" s="861">
        <f t="shared" si="1"/>
        <v>41.976105898853731</v>
      </c>
      <c r="K36" s="861">
        <f>E19</f>
        <v>43.077006635153325</v>
      </c>
      <c r="L36" s="861"/>
      <c r="M36" s="859"/>
      <c r="N36" s="823">
        <v>43496</v>
      </c>
      <c r="O36" s="824">
        <v>43.819470523882089</v>
      </c>
      <c r="P36" s="825">
        <v>-2.5</v>
      </c>
      <c r="S36" s="828"/>
      <c r="T36" s="829"/>
      <c r="W36" s="828"/>
    </row>
    <row r="37" spans="1:23" ht="12" customHeight="1">
      <c r="A37" s="859"/>
      <c r="B37" s="859"/>
      <c r="C37" s="859"/>
      <c r="D37" s="859"/>
      <c r="E37" s="859"/>
      <c r="F37" s="859"/>
      <c r="G37" s="859"/>
      <c r="H37" s="859"/>
      <c r="I37" s="859"/>
      <c r="J37" s="861"/>
      <c r="K37" s="861"/>
      <c r="L37" s="859"/>
      <c r="M37" s="859"/>
      <c r="N37" s="823">
        <v>43497</v>
      </c>
      <c r="O37" s="824">
        <v>40.668641186614401</v>
      </c>
      <c r="P37" s="825">
        <v>0.9</v>
      </c>
      <c r="S37" s="828"/>
      <c r="T37" s="829"/>
      <c r="W37" s="828"/>
    </row>
    <row r="38" spans="1:23" ht="12" customHeight="1">
      <c r="A38" s="859"/>
      <c r="B38" s="859"/>
      <c r="C38" s="859"/>
      <c r="D38" s="859"/>
      <c r="E38" s="859"/>
      <c r="F38" s="859"/>
      <c r="G38" s="859"/>
      <c r="H38" s="859"/>
      <c r="I38" s="859"/>
      <c r="J38" s="859"/>
      <c r="K38" s="859"/>
      <c r="L38" s="859"/>
      <c r="M38" s="859"/>
      <c r="N38" s="823">
        <v>43498</v>
      </c>
      <c r="O38" s="824">
        <v>33.95127564156941</v>
      </c>
      <c r="P38" s="825">
        <v>3.6</v>
      </c>
      <c r="S38" s="828"/>
      <c r="T38" s="829"/>
      <c r="W38" s="828"/>
    </row>
    <row r="39" spans="1:23" ht="12" customHeight="1">
      <c r="A39" s="859"/>
      <c r="B39" s="859"/>
      <c r="C39" s="859"/>
      <c r="D39" s="859"/>
      <c r="E39" s="859"/>
      <c r="F39" s="859"/>
      <c r="G39" s="859"/>
      <c r="H39" s="859"/>
      <c r="I39" s="859"/>
      <c r="J39" s="859"/>
      <c r="K39" s="859"/>
      <c r="L39" s="859"/>
      <c r="M39" s="859"/>
      <c r="N39" s="823">
        <v>43499</v>
      </c>
      <c r="O39" s="824">
        <v>35.576440598592868</v>
      </c>
      <c r="P39" s="825">
        <v>0.3</v>
      </c>
      <c r="S39" s="828"/>
      <c r="T39" s="829"/>
      <c r="W39" s="828"/>
    </row>
    <row r="40" spans="1:23" ht="12" customHeight="1">
      <c r="A40" s="859"/>
      <c r="B40" s="859"/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23">
        <v>43500</v>
      </c>
      <c r="O40" s="824">
        <v>42.621710175656069</v>
      </c>
      <c r="P40" s="825">
        <v>-2.7</v>
      </c>
      <c r="S40" s="828"/>
      <c r="T40" s="829"/>
      <c r="W40" s="828"/>
    </row>
    <row r="41" spans="1:23" ht="12" customHeight="1">
      <c r="A41" s="859"/>
      <c r="B41" s="859"/>
      <c r="C41" s="859"/>
      <c r="D41" s="859"/>
      <c r="E41" s="859"/>
      <c r="F41" s="859"/>
      <c r="G41" s="859"/>
      <c r="H41" s="859"/>
      <c r="I41" s="859"/>
      <c r="J41" s="859"/>
      <c r="K41" s="859"/>
      <c r="L41" s="859"/>
      <c r="M41" s="859"/>
      <c r="N41" s="823">
        <v>43501</v>
      </c>
      <c r="O41" s="824">
        <v>43.259692358634751</v>
      </c>
      <c r="P41" s="825">
        <v>-4.2</v>
      </c>
      <c r="S41" s="828"/>
      <c r="T41" s="829"/>
      <c r="W41" s="828"/>
    </row>
    <row r="42" spans="1:23" ht="12" customHeight="1">
      <c r="N42" s="823">
        <v>43502</v>
      </c>
      <c r="O42" s="824">
        <v>44.215345653734452</v>
      </c>
      <c r="P42" s="825">
        <v>-3.2</v>
      </c>
      <c r="S42" s="828"/>
      <c r="T42" s="829"/>
      <c r="W42" s="828"/>
    </row>
    <row r="43" spans="1:23" ht="12" customHeight="1">
      <c r="N43" s="823">
        <v>43503</v>
      </c>
      <c r="O43" s="824">
        <v>43.352642422537677</v>
      </c>
      <c r="P43" s="825">
        <v>-2.2999999999999998</v>
      </c>
      <c r="S43" s="828"/>
      <c r="T43" s="829"/>
      <c r="W43" s="828"/>
    </row>
    <row r="44" spans="1:23" ht="12" customHeight="1">
      <c r="N44" s="823">
        <v>43504</v>
      </c>
      <c r="O44" s="824">
        <v>38.640187123423921</v>
      </c>
      <c r="P44" s="825">
        <v>1</v>
      </c>
      <c r="S44" s="828"/>
      <c r="T44" s="829"/>
      <c r="W44" s="828"/>
    </row>
    <row r="45" spans="1:23">
      <c r="N45" s="823">
        <v>43505</v>
      </c>
      <c r="O45" s="824">
        <v>32.903081949949602</v>
      </c>
      <c r="P45" s="825">
        <v>3.3</v>
      </c>
      <c r="S45" s="828"/>
      <c r="T45" s="829"/>
      <c r="W45" s="828"/>
    </row>
    <row r="46" spans="1:23">
      <c r="B46" s="862"/>
      <c r="C46" s="855"/>
      <c r="D46" s="863"/>
      <c r="E46" s="863"/>
      <c r="F46" s="863"/>
      <c r="G46" s="863"/>
      <c r="H46" s="863"/>
      <c r="I46" s="863"/>
      <c r="N46" s="823">
        <v>43506</v>
      </c>
      <c r="O46" s="824">
        <v>32.771114623221415</v>
      </c>
      <c r="P46" s="825">
        <v>3.3</v>
      </c>
      <c r="S46" s="828"/>
      <c r="T46" s="829"/>
      <c r="W46" s="828"/>
    </row>
    <row r="47" spans="1:23">
      <c r="B47" s="855"/>
      <c r="C47" s="855"/>
      <c r="D47" s="863"/>
      <c r="E47" s="863"/>
      <c r="F47" s="863"/>
      <c r="G47" s="863"/>
      <c r="H47" s="863"/>
      <c r="I47" s="863"/>
      <c r="N47" s="823">
        <v>43507</v>
      </c>
      <c r="O47" s="824">
        <v>38.804306761996493</v>
      </c>
      <c r="P47" s="825">
        <v>2.5</v>
      </c>
      <c r="S47" s="828"/>
      <c r="T47" s="829"/>
      <c r="W47" s="828"/>
    </row>
    <row r="48" spans="1:23">
      <c r="B48" s="855"/>
      <c r="C48" s="855"/>
      <c r="D48" s="855"/>
      <c r="E48" s="855"/>
      <c r="F48" s="855"/>
      <c r="G48" s="855"/>
      <c r="H48" s="855"/>
      <c r="I48" s="855"/>
      <c r="N48" s="823">
        <v>43508</v>
      </c>
      <c r="O48" s="824">
        <v>40.061506943995731</v>
      </c>
      <c r="P48" s="825">
        <v>0.4</v>
      </c>
      <c r="S48" s="828"/>
      <c r="T48" s="829"/>
      <c r="W48" s="828"/>
    </row>
    <row r="49" spans="2:23">
      <c r="B49" s="855"/>
      <c r="C49" s="855"/>
      <c r="D49" s="855"/>
      <c r="E49" s="855"/>
      <c r="F49" s="855"/>
      <c r="G49" s="855"/>
      <c r="H49" s="855"/>
      <c r="I49" s="855"/>
      <c r="N49" s="823">
        <v>43509</v>
      </c>
      <c r="O49" s="824">
        <v>39.444163479253106</v>
      </c>
      <c r="P49" s="825">
        <v>2.8</v>
      </c>
      <c r="S49" s="828"/>
      <c r="T49" s="829"/>
      <c r="W49" s="828"/>
    </row>
    <row r="50" spans="2:23">
      <c r="B50" s="856"/>
      <c r="C50" s="856"/>
      <c r="D50" s="856"/>
      <c r="E50" s="856"/>
      <c r="F50" s="856"/>
      <c r="G50" s="864"/>
      <c r="H50" s="864"/>
      <c r="I50" s="864"/>
      <c r="N50" s="823">
        <v>43510</v>
      </c>
      <c r="O50" s="824">
        <v>37.097800714831862</v>
      </c>
      <c r="P50" s="825">
        <v>3.1</v>
      </c>
      <c r="S50" s="828"/>
      <c r="T50" s="829"/>
      <c r="W50" s="828"/>
    </row>
    <row r="51" spans="2:23">
      <c r="B51" s="856"/>
      <c r="C51" s="856"/>
      <c r="D51" s="856"/>
      <c r="E51" s="856"/>
      <c r="F51" s="856"/>
      <c r="G51" s="864"/>
      <c r="H51" s="864"/>
      <c r="I51" s="864"/>
      <c r="N51" s="823">
        <v>43511</v>
      </c>
      <c r="O51" s="824">
        <v>33.885363062985952</v>
      </c>
      <c r="P51" s="825">
        <v>2.4</v>
      </c>
      <c r="S51" s="828"/>
      <c r="T51" s="829"/>
      <c r="W51" s="828"/>
    </row>
    <row r="52" spans="2:23">
      <c r="B52" s="856"/>
      <c r="C52" s="856"/>
      <c r="D52" s="856"/>
      <c r="E52" s="856"/>
      <c r="F52" s="856"/>
      <c r="G52" s="864"/>
      <c r="H52" s="864"/>
      <c r="I52" s="864"/>
      <c r="N52" s="823">
        <v>43512</v>
      </c>
      <c r="O52" s="824">
        <v>29.487906866199712</v>
      </c>
      <c r="P52" s="825">
        <v>2.5</v>
      </c>
      <c r="S52" s="828"/>
      <c r="T52" s="829"/>
      <c r="W52" s="828"/>
    </row>
    <row r="53" spans="2:23">
      <c r="B53" s="856"/>
      <c r="C53" s="856"/>
      <c r="D53" s="856"/>
      <c r="E53" s="856"/>
      <c r="F53" s="856"/>
      <c r="G53" s="864"/>
      <c r="H53" s="864"/>
      <c r="I53" s="864"/>
      <c r="N53" s="823">
        <v>43513</v>
      </c>
      <c r="O53" s="824">
        <v>29.999019621954588</v>
      </c>
      <c r="P53" s="825">
        <v>2.5</v>
      </c>
      <c r="S53" s="828"/>
      <c r="T53" s="829"/>
      <c r="W53" s="828"/>
    </row>
    <row r="54" spans="2:23">
      <c r="B54" s="856"/>
      <c r="C54" s="856"/>
      <c r="D54" s="856"/>
      <c r="E54" s="856"/>
      <c r="F54" s="856"/>
      <c r="G54" s="864"/>
      <c r="H54" s="864"/>
      <c r="I54" s="864"/>
      <c r="N54" s="823">
        <v>43514</v>
      </c>
      <c r="O54" s="824">
        <v>32.859277050069757</v>
      </c>
      <c r="P54" s="825">
        <v>2.7</v>
      </c>
      <c r="S54" s="828"/>
      <c r="T54" s="829"/>
      <c r="W54" s="828"/>
    </row>
    <row r="55" spans="2:23">
      <c r="B55" s="856"/>
      <c r="C55" s="856"/>
      <c r="D55" s="856"/>
      <c r="E55" s="856"/>
      <c r="F55" s="856"/>
      <c r="G55" s="864"/>
      <c r="H55" s="864"/>
      <c r="I55" s="864"/>
      <c r="N55" s="823">
        <v>43515</v>
      </c>
      <c r="O55" s="824">
        <v>32.138173626388081</v>
      </c>
      <c r="P55" s="825">
        <v>4.2</v>
      </c>
      <c r="S55" s="828"/>
      <c r="T55" s="829"/>
      <c r="W55" s="828"/>
    </row>
    <row r="56" spans="2:23">
      <c r="B56" s="856"/>
      <c r="C56" s="856"/>
      <c r="D56" s="856"/>
      <c r="E56" s="856"/>
      <c r="F56" s="856"/>
      <c r="G56" s="864"/>
      <c r="H56" s="864"/>
      <c r="I56" s="864"/>
      <c r="N56" s="823">
        <v>43516</v>
      </c>
      <c r="O56" s="824">
        <v>34.523471975866819</v>
      </c>
      <c r="P56" s="825">
        <v>3.2</v>
      </c>
      <c r="S56" s="828"/>
      <c r="T56" s="829"/>
      <c r="W56" s="828"/>
    </row>
    <row r="57" spans="2:23">
      <c r="B57" s="856"/>
      <c r="C57" s="856"/>
      <c r="D57" s="856"/>
      <c r="E57" s="856"/>
      <c r="F57" s="856"/>
      <c r="G57" s="864"/>
      <c r="H57" s="864"/>
      <c r="I57" s="864"/>
      <c r="N57" s="823">
        <v>43517</v>
      </c>
      <c r="O57" s="824">
        <v>33.492745363398186</v>
      </c>
      <c r="P57" s="825">
        <v>4.8</v>
      </c>
      <c r="S57" s="828"/>
      <c r="T57" s="829"/>
      <c r="W57" s="828"/>
    </row>
    <row r="58" spans="2:23">
      <c r="B58" s="856"/>
      <c r="C58" s="856"/>
      <c r="D58" s="856"/>
      <c r="E58" s="856"/>
      <c r="F58" s="856"/>
      <c r="G58" s="864"/>
      <c r="H58" s="864"/>
      <c r="I58" s="864"/>
      <c r="N58" s="823">
        <v>43518</v>
      </c>
      <c r="O58" s="824">
        <v>36.015299525507736</v>
      </c>
      <c r="P58" s="825">
        <v>0.7</v>
      </c>
      <c r="S58" s="828"/>
      <c r="T58" s="829"/>
      <c r="W58" s="828"/>
    </row>
    <row r="59" spans="2:23">
      <c r="B59" s="856"/>
      <c r="C59" s="856"/>
      <c r="D59" s="856"/>
      <c r="E59" s="856"/>
      <c r="F59" s="856"/>
      <c r="G59" s="864"/>
      <c r="H59" s="864"/>
      <c r="I59" s="864"/>
      <c r="N59" s="823">
        <v>43519</v>
      </c>
      <c r="O59" s="824">
        <v>34.927188061287076</v>
      </c>
      <c r="P59" s="825">
        <v>-3.7</v>
      </c>
      <c r="S59" s="828"/>
      <c r="T59" s="829"/>
      <c r="W59" s="828"/>
    </row>
    <row r="60" spans="2:23">
      <c r="B60" s="856"/>
      <c r="C60" s="856"/>
      <c r="D60" s="856"/>
      <c r="E60" s="856"/>
      <c r="F60" s="856"/>
      <c r="G60" s="864"/>
      <c r="H60" s="864"/>
      <c r="I60" s="864"/>
      <c r="N60" s="823">
        <v>43520</v>
      </c>
      <c r="O60" s="824">
        <v>35.122625922887259</v>
      </c>
      <c r="P60" s="825">
        <v>-0.5</v>
      </c>
      <c r="S60" s="828"/>
      <c r="T60" s="829"/>
      <c r="W60" s="828"/>
    </row>
    <row r="61" spans="2:23">
      <c r="B61" s="856"/>
      <c r="C61" s="856"/>
      <c r="D61" s="856"/>
      <c r="E61" s="856"/>
      <c r="F61" s="856"/>
      <c r="G61" s="864"/>
      <c r="H61" s="864"/>
      <c r="I61" s="864"/>
      <c r="N61" s="823">
        <v>43521</v>
      </c>
      <c r="O61" s="824">
        <v>36.235781016715237</v>
      </c>
      <c r="P61" s="825">
        <v>4.4000000000000004</v>
      </c>
      <c r="S61" s="828"/>
      <c r="T61" s="829"/>
      <c r="W61" s="828"/>
    </row>
    <row r="62" spans="2:23">
      <c r="B62" s="856"/>
      <c r="C62" s="856"/>
      <c r="D62" s="856"/>
      <c r="E62" s="856"/>
      <c r="F62" s="856"/>
      <c r="G62" s="864"/>
      <c r="H62" s="864"/>
      <c r="I62" s="864"/>
      <c r="N62" s="823">
        <v>43522</v>
      </c>
      <c r="O62" s="824">
        <v>33.862794730542667</v>
      </c>
      <c r="P62" s="825">
        <v>6.3</v>
      </c>
      <c r="S62" s="828"/>
      <c r="T62" s="829"/>
      <c r="W62" s="828"/>
    </row>
    <row r="63" spans="2:23">
      <c r="N63" s="823">
        <v>43523</v>
      </c>
      <c r="O63" s="824">
        <v>30.568875851930304</v>
      </c>
      <c r="P63" s="825">
        <v>4.9000000000000004</v>
      </c>
      <c r="S63" s="828"/>
      <c r="T63" s="829"/>
      <c r="W63" s="828"/>
    </row>
    <row r="64" spans="2:23">
      <c r="N64" s="823">
        <v>43524</v>
      </c>
      <c r="O64" s="824">
        <v>26.956583467319398</v>
      </c>
      <c r="P64" s="825">
        <v>8.1</v>
      </c>
      <c r="S64" s="828"/>
      <c r="T64" s="829"/>
      <c r="W64" s="828"/>
    </row>
    <row r="65" spans="14:23">
      <c r="N65" s="823">
        <v>43525</v>
      </c>
      <c r="O65" s="824">
        <v>30.161148828940316</v>
      </c>
      <c r="P65" s="825">
        <v>6.2</v>
      </c>
      <c r="S65" s="828"/>
      <c r="T65" s="829"/>
      <c r="W65" s="828"/>
    </row>
    <row r="66" spans="14:23">
      <c r="N66" s="823">
        <v>43526</v>
      </c>
      <c r="O66" s="824">
        <v>27.797638151695988</v>
      </c>
      <c r="P66" s="825">
        <v>3</v>
      </c>
      <c r="S66" s="828"/>
      <c r="T66" s="829"/>
      <c r="W66" s="828"/>
    </row>
    <row r="67" spans="14:23">
      <c r="N67" s="823">
        <v>43527</v>
      </c>
      <c r="O67" s="824">
        <v>26.041636569156605</v>
      </c>
      <c r="P67" s="825">
        <v>7.6</v>
      </c>
      <c r="S67" s="828"/>
      <c r="T67" s="829"/>
      <c r="W67" s="828"/>
    </row>
    <row r="68" spans="14:23">
      <c r="N68" s="823">
        <v>43528</v>
      </c>
      <c r="O68" s="824">
        <v>26.622627478543375</v>
      </c>
      <c r="P68" s="825">
        <v>8.6</v>
      </c>
      <c r="S68" s="828"/>
      <c r="T68" s="829"/>
      <c r="W68" s="828"/>
    </row>
    <row r="69" spans="14:23">
      <c r="N69" s="823">
        <v>43529</v>
      </c>
      <c r="O69" s="824">
        <v>29.881900047765452</v>
      </c>
      <c r="P69" s="825">
        <v>4.0999999999999996</v>
      </c>
      <c r="S69" s="828"/>
      <c r="T69" s="829"/>
      <c r="W69" s="828"/>
    </row>
    <row r="70" spans="14:23">
      <c r="N70" s="823">
        <v>43530</v>
      </c>
      <c r="O70" s="824">
        <v>27.955907618667133</v>
      </c>
      <c r="P70" s="825">
        <v>5.6</v>
      </c>
      <c r="S70" s="828"/>
      <c r="T70" s="829"/>
      <c r="W70" s="828"/>
    </row>
    <row r="71" spans="14:23">
      <c r="N71" s="823">
        <v>43531</v>
      </c>
      <c r="O71" s="824">
        <v>25.846843447951052</v>
      </c>
      <c r="P71" s="825">
        <v>8.5</v>
      </c>
      <c r="S71" s="828"/>
      <c r="T71" s="829"/>
      <c r="W71" s="828"/>
    </row>
    <row r="72" spans="14:23">
      <c r="N72" s="823">
        <v>43532</v>
      </c>
      <c r="O72" s="824">
        <v>26.303137549589081</v>
      </c>
      <c r="P72" s="825">
        <v>6.7</v>
      </c>
      <c r="S72" s="828"/>
      <c r="T72" s="829"/>
      <c r="W72" s="828"/>
    </row>
    <row r="73" spans="14:23">
      <c r="N73" s="823">
        <v>43533</v>
      </c>
      <c r="O73" s="824">
        <v>25.086465748646273</v>
      </c>
      <c r="P73" s="825">
        <v>6.7</v>
      </c>
      <c r="S73" s="828"/>
      <c r="T73" s="829"/>
      <c r="W73" s="828"/>
    </row>
    <row r="74" spans="14:23">
      <c r="N74" s="823">
        <v>43534</v>
      </c>
      <c r="O74" s="824">
        <v>26.509046166218667</v>
      </c>
      <c r="P74" s="825">
        <v>7</v>
      </c>
      <c r="S74" s="828"/>
      <c r="T74" s="829"/>
      <c r="W74" s="828"/>
    </row>
    <row r="75" spans="14:23">
      <c r="N75" s="823">
        <v>43535</v>
      </c>
      <c r="O75" s="824">
        <v>32.174315235521028</v>
      </c>
      <c r="P75" s="825">
        <v>1.8</v>
      </c>
      <c r="S75" s="828"/>
      <c r="T75" s="829"/>
      <c r="W75" s="828"/>
    </row>
    <row r="76" spans="14:23">
      <c r="N76" s="823">
        <v>43536</v>
      </c>
      <c r="O76" s="824">
        <v>31.698785706358738</v>
      </c>
      <c r="P76" s="825">
        <v>2.5</v>
      </c>
      <c r="S76" s="828"/>
      <c r="T76" s="829"/>
      <c r="W76" s="828"/>
    </row>
    <row r="77" spans="14:23">
      <c r="N77" s="823">
        <v>43537</v>
      </c>
      <c r="O77" s="824">
        <v>30.592330501336242</v>
      </c>
      <c r="P77" s="825">
        <v>4.8</v>
      </c>
      <c r="S77" s="828"/>
      <c r="T77" s="829"/>
      <c r="W77" s="828"/>
    </row>
    <row r="78" spans="14:23">
      <c r="N78" s="823">
        <v>43538</v>
      </c>
      <c r="O78" s="824">
        <v>31.112841352165809</v>
      </c>
      <c r="P78" s="825">
        <v>4</v>
      </c>
      <c r="S78" s="828"/>
      <c r="T78" s="829"/>
      <c r="W78" s="828"/>
    </row>
    <row r="79" spans="14:23">
      <c r="N79" s="823">
        <v>43539</v>
      </c>
      <c r="O79" s="824">
        <v>28.899994937841811</v>
      </c>
      <c r="P79" s="825">
        <v>6.5</v>
      </c>
      <c r="S79" s="828"/>
      <c r="T79" s="829"/>
      <c r="W79" s="828"/>
    </row>
    <row r="80" spans="14:23">
      <c r="N80" s="823">
        <v>43540</v>
      </c>
      <c r="O80" s="824">
        <v>26.98398048087833</v>
      </c>
      <c r="P80" s="825">
        <v>6</v>
      </c>
      <c r="S80" s="828"/>
      <c r="T80" s="829"/>
      <c r="W80" s="828"/>
    </row>
    <row r="81" spans="14:23">
      <c r="N81" s="823">
        <v>43541</v>
      </c>
      <c r="O81" s="824">
        <v>22.700507630470092</v>
      </c>
      <c r="P81" s="825">
        <v>9</v>
      </c>
      <c r="S81" s="828"/>
      <c r="T81" s="829"/>
      <c r="W81" s="828"/>
    </row>
    <row r="82" spans="14:23">
      <c r="N82" s="823">
        <v>43542</v>
      </c>
      <c r="O82" s="824">
        <v>29.745255705203547</v>
      </c>
      <c r="P82" s="825">
        <v>3.4</v>
      </c>
      <c r="S82" s="828"/>
      <c r="T82" s="829"/>
      <c r="W82" s="828"/>
    </row>
    <row r="83" spans="14:23">
      <c r="N83" s="823">
        <v>43543</v>
      </c>
      <c r="O83" s="824">
        <v>32.766856527932632</v>
      </c>
      <c r="P83" s="825">
        <v>2.1</v>
      </c>
      <c r="S83" s="828"/>
      <c r="T83" s="829"/>
      <c r="W83" s="828"/>
    </row>
    <row r="84" spans="14:23">
      <c r="N84" s="823">
        <v>43544</v>
      </c>
      <c r="O84" s="824">
        <v>31.731069200905196</v>
      </c>
      <c r="P84" s="825">
        <v>2.4</v>
      </c>
      <c r="S84" s="828"/>
      <c r="T84" s="829"/>
      <c r="W84" s="828"/>
    </row>
    <row r="85" spans="14:23">
      <c r="N85" s="823">
        <v>43545</v>
      </c>
      <c r="O85" s="824">
        <v>29.998819987329874</v>
      </c>
      <c r="P85" s="825">
        <v>5.3</v>
      </c>
      <c r="S85" s="828"/>
      <c r="T85" s="829"/>
      <c r="W85" s="828"/>
    </row>
    <row r="86" spans="14:23">
      <c r="N86" s="823">
        <v>43546</v>
      </c>
      <c r="O86" s="824">
        <v>25.402783088072212</v>
      </c>
      <c r="P86" s="825">
        <v>8.3000000000000007</v>
      </c>
      <c r="S86" s="828"/>
      <c r="T86" s="829"/>
      <c r="W86" s="828"/>
    </row>
    <row r="87" spans="14:23">
      <c r="N87" s="823">
        <v>43547</v>
      </c>
      <c r="O87" s="824">
        <v>18.940122837346085</v>
      </c>
      <c r="P87" s="825">
        <v>10</v>
      </c>
      <c r="S87" s="828"/>
      <c r="T87" s="829"/>
      <c r="W87" s="828"/>
    </row>
    <row r="88" spans="14:23">
      <c r="N88" s="823">
        <v>43548</v>
      </c>
      <c r="O88" s="824">
        <v>21.387999630354159</v>
      </c>
      <c r="P88" s="825">
        <v>7.6</v>
      </c>
      <c r="S88" s="828"/>
      <c r="T88" s="829"/>
      <c r="W88" s="828"/>
    </row>
    <row r="89" spans="14:23">
      <c r="N89" s="823">
        <v>43549</v>
      </c>
      <c r="O89" s="824">
        <v>26.882122638457368</v>
      </c>
      <c r="P89" s="825">
        <v>3.6</v>
      </c>
      <c r="S89" s="828"/>
      <c r="T89" s="829"/>
      <c r="W89" s="828"/>
    </row>
    <row r="90" spans="14:23">
      <c r="N90" s="823">
        <v>43550</v>
      </c>
      <c r="O90" s="824">
        <v>28.74745527667358</v>
      </c>
      <c r="P90" s="825">
        <v>4.4000000000000004</v>
      </c>
      <c r="S90" s="828"/>
      <c r="T90" s="829"/>
      <c r="W90" s="828"/>
    </row>
    <row r="91" spans="14:23">
      <c r="N91" s="823">
        <v>43551</v>
      </c>
      <c r="O91" s="824">
        <v>29.876386962360762</v>
      </c>
      <c r="P91" s="825">
        <v>4.7</v>
      </c>
      <c r="S91" s="828"/>
      <c r="T91" s="829"/>
      <c r="W91" s="828"/>
    </row>
    <row r="92" spans="14:23">
      <c r="N92" s="823">
        <v>43552</v>
      </c>
      <c r="O92" s="824">
        <v>29.497451404936264</v>
      </c>
      <c r="P92" s="825">
        <v>6.7</v>
      </c>
      <c r="S92" s="828"/>
      <c r="T92" s="829"/>
      <c r="W92" s="828"/>
    </row>
    <row r="93" spans="14:23">
      <c r="N93" s="823">
        <v>43553</v>
      </c>
      <c r="O93" s="824">
        <v>24.311393714231198</v>
      </c>
      <c r="P93" s="825">
        <v>6.4</v>
      </c>
      <c r="S93" s="828"/>
      <c r="T93" s="829"/>
      <c r="W93" s="828"/>
    </row>
    <row r="94" spans="14:23">
      <c r="N94" s="823">
        <v>43554</v>
      </c>
      <c r="O94" s="824">
        <v>18.969427771114084</v>
      </c>
      <c r="P94" s="825">
        <v>7.7</v>
      </c>
      <c r="S94" s="828"/>
      <c r="T94" s="829"/>
      <c r="W94" s="828"/>
    </row>
    <row r="95" spans="14:23">
      <c r="N95" s="823">
        <v>43555</v>
      </c>
      <c r="O95" s="824">
        <v>19.672011349302807</v>
      </c>
      <c r="P95" s="825">
        <v>9.3000000000000007</v>
      </c>
      <c r="S95" s="828"/>
      <c r="T95" s="829"/>
      <c r="W95" s="828"/>
    </row>
    <row r="96" spans="14:23">
      <c r="N96" s="823">
        <v>43556</v>
      </c>
      <c r="O96" s="824">
        <v>23.607123816716737</v>
      </c>
      <c r="P96" s="825">
        <v>6.4</v>
      </c>
      <c r="S96" s="828"/>
      <c r="T96" s="829"/>
      <c r="W96" s="828"/>
    </row>
    <row r="97" spans="14:23">
      <c r="N97" s="823">
        <v>43557</v>
      </c>
      <c r="O97" s="824">
        <v>22.477739167324099</v>
      </c>
      <c r="P97" s="825">
        <v>9.1999999999999993</v>
      </c>
      <c r="S97" s="828"/>
      <c r="T97" s="829"/>
      <c r="W97" s="828"/>
    </row>
    <row r="98" spans="14:23">
      <c r="N98" s="823">
        <v>43558</v>
      </c>
      <c r="O98" s="824">
        <v>23.243127018563332</v>
      </c>
      <c r="P98" s="825">
        <v>11.8</v>
      </c>
      <c r="S98" s="828"/>
      <c r="T98" s="829"/>
      <c r="W98" s="828"/>
    </row>
    <row r="99" spans="14:23">
      <c r="N99" s="823">
        <v>43559</v>
      </c>
      <c r="O99" s="824">
        <v>21.669537796586184</v>
      </c>
      <c r="P99" s="825">
        <v>12.7</v>
      </c>
      <c r="S99" s="828"/>
      <c r="T99" s="829"/>
      <c r="W99" s="828"/>
    </row>
    <row r="100" spans="14:23">
      <c r="N100" s="823">
        <v>43560</v>
      </c>
      <c r="O100" s="824">
        <v>20.106165627528323</v>
      </c>
      <c r="P100" s="825">
        <v>11.8</v>
      </c>
      <c r="S100" s="828"/>
      <c r="T100" s="829"/>
      <c r="W100" s="828"/>
    </row>
    <row r="101" spans="14:23">
      <c r="N101" s="823">
        <v>43561</v>
      </c>
      <c r="O101" s="824">
        <v>17.26266866110582</v>
      </c>
      <c r="P101" s="825">
        <v>8.9</v>
      </c>
      <c r="S101" s="828"/>
      <c r="T101" s="829"/>
      <c r="W101" s="828"/>
    </row>
    <row r="102" spans="14:23">
      <c r="N102" s="823">
        <v>43562</v>
      </c>
      <c r="O102" s="824">
        <v>17.460923508262418</v>
      </c>
      <c r="P102" s="825">
        <v>9.1</v>
      </c>
      <c r="S102" s="828"/>
      <c r="T102" s="829"/>
      <c r="W102" s="828"/>
    </row>
    <row r="103" spans="14:23">
      <c r="N103" s="823">
        <v>43563</v>
      </c>
      <c r="O103" s="824">
        <v>20.607166958107161</v>
      </c>
      <c r="P103" s="825">
        <v>10.9</v>
      </c>
      <c r="S103" s="828"/>
      <c r="T103" s="829"/>
      <c r="W103" s="828"/>
    </row>
    <row r="104" spans="14:23">
      <c r="N104" s="823">
        <v>43564</v>
      </c>
      <c r="O104" s="824">
        <v>21.671348000296668</v>
      </c>
      <c r="P104" s="825">
        <v>9.5</v>
      </c>
      <c r="S104" s="828"/>
      <c r="T104" s="829"/>
      <c r="W104" s="828"/>
    </row>
    <row r="105" spans="14:23">
      <c r="N105" s="823">
        <v>43565</v>
      </c>
      <c r="O105" s="824">
        <v>24.628680651083751</v>
      </c>
      <c r="P105" s="825">
        <v>6.2</v>
      </c>
      <c r="S105" s="828"/>
      <c r="T105" s="829"/>
      <c r="W105" s="828"/>
    </row>
    <row r="106" spans="14:23">
      <c r="N106" s="823">
        <v>43566</v>
      </c>
      <c r="O106" s="824">
        <v>28.322391218291475</v>
      </c>
      <c r="P106" s="825">
        <v>3.6</v>
      </c>
      <c r="S106" s="828"/>
      <c r="T106" s="829"/>
      <c r="W106" s="828"/>
    </row>
    <row r="107" spans="14:23">
      <c r="N107" s="823">
        <v>43567</v>
      </c>
      <c r="O107" s="824">
        <v>29.694502442135132</v>
      </c>
      <c r="P107" s="825">
        <v>2.8</v>
      </c>
      <c r="S107" s="828"/>
      <c r="T107" s="829"/>
      <c r="W107" s="828"/>
    </row>
    <row r="108" spans="14:23">
      <c r="N108" s="823">
        <v>43568</v>
      </c>
      <c r="O108" s="824">
        <v>25.244019557328681</v>
      </c>
      <c r="P108" s="825">
        <v>2.9</v>
      </c>
      <c r="S108" s="828"/>
      <c r="T108" s="829"/>
      <c r="W108" s="828"/>
    </row>
    <row r="109" spans="14:23">
      <c r="N109" s="823">
        <v>43569</v>
      </c>
      <c r="O109" s="824">
        <v>24.605818542743211</v>
      </c>
      <c r="P109" s="825">
        <v>5.8</v>
      </c>
      <c r="S109" s="828"/>
      <c r="T109" s="829"/>
      <c r="W109" s="828"/>
    </row>
    <row r="110" spans="14:23">
      <c r="N110" s="823">
        <v>43570</v>
      </c>
      <c r="O110" s="824">
        <v>25.008039156808877</v>
      </c>
      <c r="P110" s="825">
        <v>6.7</v>
      </c>
      <c r="S110" s="828"/>
      <c r="T110" s="829"/>
      <c r="W110" s="828"/>
    </row>
    <row r="111" spans="14:23">
      <c r="N111" s="823">
        <v>43571</v>
      </c>
      <c r="O111" s="824">
        <v>25.028125224345619</v>
      </c>
      <c r="P111" s="825">
        <v>7.5</v>
      </c>
      <c r="S111" s="828"/>
      <c r="T111" s="829"/>
      <c r="W111" s="828"/>
    </row>
    <row r="112" spans="14:23">
      <c r="N112" s="823">
        <v>43572</v>
      </c>
      <c r="O112" s="824">
        <v>24.164099932974334</v>
      </c>
      <c r="P112" s="825">
        <v>9</v>
      </c>
      <c r="S112" s="828"/>
      <c r="T112" s="829"/>
      <c r="W112" s="828"/>
    </row>
    <row r="113" spans="14:23">
      <c r="N113" s="823">
        <v>43573</v>
      </c>
      <c r="O113" s="824">
        <v>19.180066451853527</v>
      </c>
      <c r="P113" s="825">
        <v>11.4</v>
      </c>
      <c r="S113" s="828"/>
      <c r="T113" s="829"/>
      <c r="W113" s="828"/>
    </row>
    <row r="114" spans="14:23">
      <c r="N114" s="823">
        <v>43574</v>
      </c>
      <c r="O114" s="824">
        <v>14.627573682553093</v>
      </c>
      <c r="P114" s="825">
        <v>12.6</v>
      </c>
      <c r="S114" s="828"/>
      <c r="T114" s="829"/>
      <c r="W114" s="828"/>
    </row>
    <row r="115" spans="14:23">
      <c r="N115" s="823">
        <v>43575</v>
      </c>
      <c r="O115" s="824">
        <v>13.26795429003128</v>
      </c>
      <c r="P115" s="825">
        <v>12.8</v>
      </c>
      <c r="S115" s="828"/>
      <c r="T115" s="829"/>
      <c r="W115" s="828"/>
    </row>
    <row r="116" spans="14:23">
      <c r="N116" s="823">
        <v>43576</v>
      </c>
      <c r="O116" s="824">
        <v>12.5334889844877</v>
      </c>
      <c r="P116" s="825">
        <v>11.8</v>
      </c>
      <c r="S116" s="828"/>
      <c r="T116" s="829"/>
      <c r="W116" s="828"/>
    </row>
    <row r="117" spans="14:23">
      <c r="N117" s="823">
        <v>43577</v>
      </c>
      <c r="O117" s="824">
        <v>13.74353479652166</v>
      </c>
      <c r="P117" s="825">
        <v>12</v>
      </c>
      <c r="S117" s="828"/>
      <c r="T117" s="829"/>
      <c r="W117" s="828"/>
    </row>
    <row r="118" spans="14:23">
      <c r="N118" s="823">
        <v>43578</v>
      </c>
      <c r="O118" s="824">
        <v>17.643661131953987</v>
      </c>
      <c r="P118" s="825">
        <v>10.6</v>
      </c>
      <c r="S118" s="828"/>
      <c r="T118" s="829"/>
      <c r="W118" s="828"/>
    </row>
    <row r="119" spans="14:23">
      <c r="N119" s="823">
        <v>43579</v>
      </c>
      <c r="O119" s="824">
        <v>16.620504071969851</v>
      </c>
      <c r="P119" s="825">
        <v>15.1</v>
      </c>
      <c r="S119" s="828"/>
      <c r="T119" s="829"/>
      <c r="W119" s="828"/>
    </row>
    <row r="120" spans="14:23">
      <c r="N120" s="823">
        <v>43580</v>
      </c>
      <c r="O120" s="824">
        <v>15.313356504905768</v>
      </c>
      <c r="P120" s="825">
        <v>17.5</v>
      </c>
      <c r="S120" s="828"/>
      <c r="T120" s="829"/>
      <c r="W120" s="828"/>
    </row>
    <row r="121" spans="14:23">
      <c r="N121" s="823">
        <v>43581</v>
      </c>
      <c r="O121" s="824">
        <v>15.006772949883244</v>
      </c>
      <c r="P121" s="825">
        <v>15.6</v>
      </c>
      <c r="S121" s="828"/>
      <c r="T121" s="829"/>
      <c r="W121" s="828"/>
    </row>
    <row r="122" spans="14:23">
      <c r="N122" s="823">
        <v>43582</v>
      </c>
      <c r="O122" s="824">
        <v>13.351153295777406</v>
      </c>
      <c r="P122" s="825">
        <v>9.3000000000000007</v>
      </c>
      <c r="S122" s="828"/>
      <c r="T122" s="829"/>
      <c r="W122" s="828"/>
    </row>
    <row r="123" spans="14:23">
      <c r="N123" s="823">
        <v>43583</v>
      </c>
      <c r="O123" s="824">
        <v>15.493598809525214</v>
      </c>
      <c r="P123" s="825">
        <v>8.3000000000000007</v>
      </c>
      <c r="S123" s="828"/>
      <c r="T123" s="829"/>
      <c r="W123" s="828"/>
    </row>
    <row r="124" spans="14:23">
      <c r="N124" s="823">
        <v>43584</v>
      </c>
      <c r="O124" s="824">
        <v>20.888890660856656</v>
      </c>
      <c r="P124" s="825">
        <v>7.6</v>
      </c>
      <c r="S124" s="828"/>
      <c r="T124" s="829"/>
      <c r="W124" s="828"/>
    </row>
    <row r="125" spans="14:23">
      <c r="N125" s="823">
        <v>43585</v>
      </c>
      <c r="O125" s="824">
        <v>18.65429450915353</v>
      </c>
      <c r="P125" s="825">
        <v>10.3</v>
      </c>
      <c r="S125" s="828"/>
      <c r="T125" s="829"/>
      <c r="W125" s="828"/>
    </row>
    <row r="126" spans="14:23">
      <c r="N126" s="823">
        <v>43586</v>
      </c>
      <c r="O126" s="824">
        <v>16.732474065963235</v>
      </c>
      <c r="P126" s="825">
        <v>11.1</v>
      </c>
      <c r="S126" s="828"/>
      <c r="T126" s="829"/>
      <c r="W126" s="828"/>
    </row>
    <row r="127" spans="14:23">
      <c r="N127" s="823">
        <v>43587</v>
      </c>
      <c r="O127" s="824">
        <v>15.871777493316703</v>
      </c>
      <c r="P127" s="825">
        <v>12.7</v>
      </c>
      <c r="S127" s="828"/>
      <c r="T127" s="829"/>
      <c r="W127" s="828"/>
    </row>
    <row r="128" spans="14:23">
      <c r="N128" s="823">
        <v>43588</v>
      </c>
      <c r="O128" s="824">
        <v>19.036015084517363</v>
      </c>
      <c r="P128" s="825">
        <v>7.7</v>
      </c>
      <c r="S128" s="828"/>
      <c r="T128" s="829"/>
      <c r="W128" s="828"/>
    </row>
    <row r="129" spans="14:23">
      <c r="N129" s="823">
        <v>43589</v>
      </c>
      <c r="O129" s="824">
        <v>18.635485781701195</v>
      </c>
      <c r="P129" s="825">
        <v>5.7</v>
      </c>
      <c r="S129" s="828"/>
      <c r="T129" s="829"/>
      <c r="W129" s="828"/>
    </row>
    <row r="130" spans="14:23">
      <c r="N130" s="823">
        <v>43590</v>
      </c>
      <c r="O130" s="824">
        <v>21.654316387865041</v>
      </c>
      <c r="P130" s="825">
        <v>5</v>
      </c>
      <c r="S130" s="828"/>
      <c r="T130" s="829"/>
      <c r="W130" s="828"/>
    </row>
    <row r="131" spans="14:23">
      <c r="N131" s="823">
        <v>43591</v>
      </c>
      <c r="O131" s="824">
        <v>24.449982120957145</v>
      </c>
      <c r="P131" s="825">
        <v>5.7</v>
      </c>
      <c r="S131" s="828"/>
      <c r="T131" s="829"/>
      <c r="W131" s="828"/>
    </row>
    <row r="132" spans="14:23">
      <c r="N132" s="823">
        <v>43592</v>
      </c>
      <c r="O132" s="824">
        <v>22.736625424801389</v>
      </c>
      <c r="P132" s="825">
        <v>6.7</v>
      </c>
      <c r="S132" s="828"/>
      <c r="T132" s="829"/>
      <c r="W132" s="828"/>
    </row>
    <row r="133" spans="14:23">
      <c r="N133" s="823">
        <v>43593</v>
      </c>
      <c r="O133" s="824">
        <v>18.344186577913973</v>
      </c>
      <c r="P133" s="825">
        <v>11.6</v>
      </c>
      <c r="S133" s="828"/>
      <c r="T133" s="829"/>
      <c r="W133" s="828"/>
    </row>
    <row r="134" spans="14:23">
      <c r="N134" s="823">
        <v>43594</v>
      </c>
      <c r="O134" s="824">
        <v>19.627420869359714</v>
      </c>
      <c r="P134" s="825">
        <v>10.3</v>
      </c>
      <c r="S134" s="828"/>
      <c r="T134" s="829"/>
      <c r="W134" s="828"/>
    </row>
    <row r="135" spans="14:23">
      <c r="N135" s="823">
        <v>43595</v>
      </c>
      <c r="O135" s="824">
        <v>17.744338297555807</v>
      </c>
      <c r="P135" s="825">
        <v>10.8</v>
      </c>
      <c r="S135" s="828"/>
      <c r="T135" s="829"/>
      <c r="W135" s="828"/>
    </row>
    <row r="136" spans="14:23">
      <c r="N136" s="823">
        <v>43596</v>
      </c>
      <c r="O136" s="824">
        <v>15.409261216001052</v>
      </c>
      <c r="P136" s="825">
        <v>11.4</v>
      </c>
      <c r="S136" s="828"/>
      <c r="T136" s="829"/>
      <c r="W136" s="828"/>
    </row>
    <row r="137" spans="14:23">
      <c r="N137" s="823">
        <v>43597</v>
      </c>
      <c r="O137" s="824">
        <v>18.598298159310485</v>
      </c>
      <c r="P137" s="825">
        <v>8.1</v>
      </c>
      <c r="S137" s="828"/>
      <c r="T137" s="829"/>
      <c r="W137" s="828"/>
    </row>
    <row r="138" spans="14:23">
      <c r="N138" s="823">
        <v>43598</v>
      </c>
      <c r="O138" s="824">
        <v>21.478211907712147</v>
      </c>
      <c r="P138" s="825">
        <v>7.8</v>
      </c>
      <c r="S138" s="828"/>
      <c r="T138" s="829"/>
      <c r="W138" s="828"/>
    </row>
    <row r="139" spans="14:23">
      <c r="N139" s="823">
        <v>43599</v>
      </c>
      <c r="O139" s="824">
        <v>23.677535559553419</v>
      </c>
      <c r="P139" s="825">
        <v>6.1</v>
      </c>
      <c r="S139" s="828"/>
      <c r="T139" s="829"/>
      <c r="W139" s="828"/>
    </row>
    <row r="140" spans="14:23">
      <c r="N140" s="823">
        <v>43600</v>
      </c>
      <c r="O140" s="824">
        <v>25.53000466214004</v>
      </c>
      <c r="P140" s="825">
        <v>5.5</v>
      </c>
      <c r="S140" s="828"/>
      <c r="T140" s="829"/>
      <c r="W140" s="828"/>
    </row>
    <row r="141" spans="14:23">
      <c r="N141" s="823">
        <v>43601</v>
      </c>
      <c r="O141" s="824">
        <v>23.20677729861082</v>
      </c>
      <c r="P141" s="825">
        <v>8.3000000000000007</v>
      </c>
      <c r="S141" s="828"/>
      <c r="T141" s="829"/>
      <c r="W141" s="828"/>
    </row>
    <row r="142" spans="14:23">
      <c r="N142" s="823">
        <v>43602</v>
      </c>
      <c r="O142" s="824">
        <v>18.258725151449894</v>
      </c>
      <c r="P142" s="825">
        <v>11.3</v>
      </c>
      <c r="S142" s="828"/>
      <c r="T142" s="829"/>
      <c r="W142" s="828"/>
    </row>
    <row r="143" spans="14:23">
      <c r="N143" s="823">
        <v>43603</v>
      </c>
      <c r="O143" s="824">
        <v>13.68889673189425</v>
      </c>
      <c r="P143" s="825">
        <v>13.8</v>
      </c>
      <c r="S143" s="828"/>
      <c r="T143" s="829"/>
      <c r="W143" s="828"/>
    </row>
    <row r="144" spans="14:23">
      <c r="N144" s="823">
        <v>43604</v>
      </c>
      <c r="O144" s="824">
        <v>12.484592093028265</v>
      </c>
      <c r="P144" s="825">
        <v>15.8</v>
      </c>
      <c r="S144" s="828"/>
      <c r="T144" s="829"/>
      <c r="W144" s="828"/>
    </row>
    <row r="145" spans="14:23">
      <c r="N145" s="823">
        <v>43605</v>
      </c>
      <c r="O145" s="824">
        <v>15.564136512093349</v>
      </c>
      <c r="P145" s="825">
        <v>13.3</v>
      </c>
      <c r="S145" s="828"/>
      <c r="T145" s="829"/>
      <c r="W145" s="828"/>
    </row>
    <row r="146" spans="14:23">
      <c r="N146" s="823">
        <v>43606</v>
      </c>
      <c r="O146" s="824">
        <v>14.560425980127851</v>
      </c>
      <c r="P146" s="825">
        <v>14.2</v>
      </c>
      <c r="S146" s="828"/>
      <c r="T146" s="829"/>
      <c r="W146" s="828"/>
    </row>
    <row r="147" spans="14:23">
      <c r="N147" s="823">
        <v>43607</v>
      </c>
      <c r="O147" s="824">
        <v>17.004157793641127</v>
      </c>
      <c r="P147" s="825">
        <v>11.9</v>
      </c>
      <c r="S147" s="828"/>
      <c r="T147" s="829"/>
      <c r="W147" s="828"/>
    </row>
    <row r="148" spans="14:23">
      <c r="N148" s="823">
        <v>43608</v>
      </c>
      <c r="O148" s="824">
        <v>20.171034310224556</v>
      </c>
      <c r="P148" s="825">
        <v>11.1</v>
      </c>
      <c r="S148" s="828"/>
      <c r="T148" s="829"/>
      <c r="W148" s="828"/>
    </row>
    <row r="149" spans="14:23">
      <c r="N149" s="823">
        <v>43609</v>
      </c>
      <c r="O149" s="824">
        <v>17.578880164519212</v>
      </c>
      <c r="P149" s="825">
        <v>13.8</v>
      </c>
      <c r="S149" s="828"/>
      <c r="T149" s="829"/>
      <c r="W149" s="828"/>
    </row>
    <row r="150" spans="14:23">
      <c r="N150" s="823">
        <v>43610</v>
      </c>
      <c r="O150" s="824">
        <v>14.139368013876213</v>
      </c>
      <c r="P150" s="825">
        <v>14.8</v>
      </c>
      <c r="S150" s="828"/>
      <c r="T150" s="829"/>
      <c r="W150" s="828"/>
    </row>
    <row r="151" spans="14:23">
      <c r="N151" s="823">
        <v>43611</v>
      </c>
      <c r="O151" s="824">
        <v>11.165492145086306</v>
      </c>
      <c r="P151" s="825">
        <v>15.9</v>
      </c>
      <c r="S151" s="828"/>
      <c r="T151" s="829"/>
      <c r="W151" s="828"/>
    </row>
    <row r="152" spans="14:23">
      <c r="N152" s="823">
        <v>43612</v>
      </c>
      <c r="O152" s="824">
        <v>15.845143485366687</v>
      </c>
      <c r="P152" s="825">
        <v>16.899999999999999</v>
      </c>
      <c r="S152" s="828"/>
      <c r="T152" s="829"/>
      <c r="W152" s="828"/>
    </row>
    <row r="153" spans="14:23">
      <c r="N153" s="823">
        <v>43613</v>
      </c>
      <c r="O153" s="824">
        <v>16.560163098977501</v>
      </c>
      <c r="P153" s="825">
        <v>12.8</v>
      </c>
      <c r="S153" s="828"/>
      <c r="T153" s="829"/>
      <c r="W153" s="828"/>
    </row>
    <row r="154" spans="14:23">
      <c r="N154" s="823">
        <v>43614</v>
      </c>
      <c r="O154" s="824">
        <v>17.545068583487438</v>
      </c>
      <c r="P154" s="825">
        <v>10.8</v>
      </c>
      <c r="S154" s="828"/>
      <c r="T154" s="829"/>
      <c r="W154" s="828"/>
    </row>
    <row r="155" spans="14:23">
      <c r="N155" s="823">
        <v>43615</v>
      </c>
      <c r="O155" s="824">
        <v>15.164439251613857</v>
      </c>
      <c r="P155" s="825">
        <v>12.2</v>
      </c>
      <c r="S155" s="828"/>
      <c r="T155" s="829"/>
      <c r="W155" s="828"/>
    </row>
    <row r="156" spans="14:23">
      <c r="N156" s="823">
        <v>43616</v>
      </c>
      <c r="O156" s="824">
        <v>14.890304281035871</v>
      </c>
      <c r="P156" s="825">
        <v>15.8</v>
      </c>
      <c r="S156" s="828"/>
      <c r="T156" s="829"/>
      <c r="W156" s="828"/>
    </row>
    <row r="157" spans="14:23">
      <c r="N157" s="823">
        <v>43617</v>
      </c>
      <c r="O157" s="824">
        <v>10.365127029676778</v>
      </c>
      <c r="P157" s="825">
        <v>18.5</v>
      </c>
      <c r="S157" s="828"/>
      <c r="T157" s="829"/>
      <c r="W157" s="828"/>
    </row>
    <row r="158" spans="14:23">
      <c r="N158" s="823">
        <v>43618</v>
      </c>
      <c r="O158" s="824">
        <v>9.796649193221171</v>
      </c>
      <c r="P158" s="825">
        <v>19.899999999999999</v>
      </c>
      <c r="S158" s="828"/>
      <c r="T158" s="829"/>
      <c r="W158" s="828"/>
    </row>
    <row r="159" spans="14:23">
      <c r="N159" s="823">
        <v>43619</v>
      </c>
      <c r="O159" s="824">
        <v>14.219610789449099</v>
      </c>
      <c r="P159" s="825">
        <v>21</v>
      </c>
      <c r="S159" s="828"/>
      <c r="T159" s="829"/>
      <c r="W159" s="828"/>
    </row>
    <row r="160" spans="14:23">
      <c r="N160" s="823">
        <v>43620</v>
      </c>
      <c r="O160" s="824">
        <v>13.762232595430737</v>
      </c>
      <c r="P160" s="825">
        <v>21.2</v>
      </c>
      <c r="S160" s="828"/>
      <c r="T160" s="829"/>
      <c r="W160" s="828"/>
    </row>
    <row r="161" spans="14:23">
      <c r="N161" s="823">
        <v>43621</v>
      </c>
      <c r="O161" s="824">
        <v>13.509554524205686</v>
      </c>
      <c r="P161" s="825">
        <v>21.4</v>
      </c>
      <c r="S161" s="828"/>
      <c r="T161" s="829"/>
      <c r="W161" s="828"/>
    </row>
    <row r="162" spans="14:23">
      <c r="N162" s="823">
        <v>43622</v>
      </c>
      <c r="O162" s="824">
        <v>14.518888121108263</v>
      </c>
      <c r="P162" s="825">
        <v>18.7</v>
      </c>
      <c r="S162" s="828"/>
      <c r="T162" s="829"/>
      <c r="W162" s="828"/>
    </row>
    <row r="163" spans="14:23">
      <c r="N163" s="823">
        <v>43623</v>
      </c>
      <c r="O163" s="824">
        <v>12.960503124767662</v>
      </c>
      <c r="P163" s="825">
        <v>18.399999999999999</v>
      </c>
      <c r="S163" s="828"/>
      <c r="T163" s="829"/>
      <c r="W163" s="828"/>
    </row>
    <row r="164" spans="14:23">
      <c r="N164" s="823">
        <v>43624</v>
      </c>
      <c r="O164" s="824">
        <v>9.4771218481863002</v>
      </c>
      <c r="P164" s="825">
        <v>16.100000000000001</v>
      </c>
      <c r="S164" s="828"/>
      <c r="T164" s="829"/>
      <c r="W164" s="828"/>
    </row>
    <row r="165" spans="14:23">
      <c r="N165" s="823">
        <v>43625</v>
      </c>
      <c r="O165" s="824">
        <v>9.5504081211262584</v>
      </c>
      <c r="P165" s="825">
        <v>19.399999999999999</v>
      </c>
      <c r="S165" s="828"/>
      <c r="T165" s="829"/>
      <c r="W165" s="828"/>
    </row>
    <row r="166" spans="14:23">
      <c r="N166" s="823">
        <v>43626</v>
      </c>
      <c r="O166" s="824">
        <v>11.870444154915786</v>
      </c>
      <c r="P166" s="825">
        <v>22.6</v>
      </c>
      <c r="S166" s="828"/>
      <c r="T166" s="829"/>
      <c r="W166" s="828"/>
    </row>
    <row r="167" spans="14:23">
      <c r="N167" s="823">
        <v>43627</v>
      </c>
      <c r="O167" s="824">
        <v>14.381627375237187</v>
      </c>
      <c r="P167" s="825">
        <v>24.4</v>
      </c>
      <c r="S167" s="828"/>
      <c r="T167" s="829"/>
      <c r="W167" s="828"/>
    </row>
    <row r="168" spans="14:23">
      <c r="N168" s="823">
        <v>43628</v>
      </c>
      <c r="O168" s="824">
        <v>14.119169821209614</v>
      </c>
      <c r="P168" s="825">
        <v>23.6</v>
      </c>
      <c r="S168" s="828"/>
      <c r="T168" s="829"/>
      <c r="W168" s="828"/>
    </row>
    <row r="169" spans="14:23">
      <c r="N169" s="823">
        <v>43629</v>
      </c>
      <c r="O169" s="824">
        <v>13.944547163966599</v>
      </c>
      <c r="P169" s="825">
        <v>20.7</v>
      </c>
      <c r="S169" s="828"/>
      <c r="T169" s="829"/>
      <c r="W169" s="828"/>
    </row>
    <row r="170" spans="14:23">
      <c r="N170" s="823">
        <v>43630</v>
      </c>
      <c r="O170" s="824">
        <v>13.001396688487526</v>
      </c>
      <c r="P170" s="825">
        <v>23.5</v>
      </c>
      <c r="S170" s="828"/>
      <c r="T170" s="829"/>
      <c r="W170" s="828"/>
    </row>
    <row r="171" spans="14:23">
      <c r="N171" s="823">
        <v>43631</v>
      </c>
      <c r="O171" s="824">
        <v>8.8528513060858476</v>
      </c>
      <c r="P171" s="825">
        <v>23.5</v>
      </c>
      <c r="S171" s="828"/>
      <c r="T171" s="829"/>
      <c r="W171" s="828"/>
    </row>
    <row r="172" spans="14:23">
      <c r="N172" s="823">
        <v>43632</v>
      </c>
      <c r="O172" s="824">
        <v>10.663882486017883</v>
      </c>
      <c r="P172" s="825">
        <v>18</v>
      </c>
      <c r="S172" s="828"/>
      <c r="T172" s="829"/>
      <c r="W172" s="828"/>
    </row>
    <row r="173" spans="14:23">
      <c r="N173" s="823">
        <v>43633</v>
      </c>
      <c r="O173" s="824">
        <v>15.292150434469114</v>
      </c>
      <c r="P173" s="825">
        <v>19.3</v>
      </c>
      <c r="S173" s="828"/>
      <c r="T173" s="829"/>
      <c r="W173" s="828"/>
    </row>
    <row r="174" spans="14:23">
      <c r="N174" s="823">
        <v>43634</v>
      </c>
      <c r="O174" s="824">
        <v>14.536005288299302</v>
      </c>
      <c r="P174" s="825">
        <v>20.8</v>
      </c>
      <c r="S174" s="828"/>
      <c r="T174" s="829"/>
      <c r="W174" s="828"/>
    </row>
    <row r="175" spans="14:23">
      <c r="N175" s="823">
        <v>43635</v>
      </c>
      <c r="O175" s="824">
        <v>14.550296719054263</v>
      </c>
      <c r="P175" s="825">
        <v>21.2</v>
      </c>
      <c r="S175" s="828"/>
      <c r="T175" s="829"/>
      <c r="W175" s="828"/>
    </row>
    <row r="176" spans="14:23">
      <c r="N176" s="823">
        <v>43636</v>
      </c>
      <c r="O176" s="824">
        <v>14.288229775751114</v>
      </c>
      <c r="P176" s="825">
        <v>20.2</v>
      </c>
      <c r="S176" s="828"/>
      <c r="T176" s="829"/>
      <c r="W176" s="828"/>
    </row>
    <row r="177" spans="14:23">
      <c r="N177" s="823">
        <v>43637</v>
      </c>
      <c r="O177" s="824">
        <v>13.759291280919649</v>
      </c>
      <c r="P177" s="825">
        <v>19.600000000000001</v>
      </c>
      <c r="S177" s="828"/>
      <c r="T177" s="829"/>
      <c r="W177" s="828"/>
    </row>
    <row r="178" spans="14:23">
      <c r="N178" s="823">
        <v>43638</v>
      </c>
      <c r="O178" s="824">
        <v>9.910614692331345</v>
      </c>
      <c r="P178" s="825">
        <v>19.3</v>
      </c>
      <c r="S178" s="828"/>
      <c r="T178" s="829"/>
      <c r="W178" s="828"/>
    </row>
    <row r="179" spans="14:23">
      <c r="N179" s="823">
        <v>43639</v>
      </c>
      <c r="O179" s="824">
        <v>9.3411318786811535</v>
      </c>
      <c r="P179" s="825">
        <v>19.399999999999999</v>
      </c>
      <c r="S179" s="828"/>
      <c r="T179" s="829"/>
      <c r="W179" s="828"/>
    </row>
    <row r="180" spans="14:23">
      <c r="N180" s="823">
        <v>43640</v>
      </c>
      <c r="O180" s="824">
        <v>13.898453272491853</v>
      </c>
      <c r="P180" s="825">
        <v>21.1</v>
      </c>
      <c r="S180" s="828"/>
      <c r="T180" s="829"/>
      <c r="W180" s="828"/>
    </row>
    <row r="181" spans="14:23">
      <c r="N181" s="823">
        <v>43641</v>
      </c>
      <c r="O181" s="824">
        <v>14.111759478196861</v>
      </c>
      <c r="P181" s="825">
        <v>24.2</v>
      </c>
      <c r="S181" s="828"/>
      <c r="T181" s="829"/>
      <c r="W181" s="828"/>
    </row>
    <row r="182" spans="14:23">
      <c r="N182" s="823">
        <v>43642</v>
      </c>
      <c r="O182" s="824">
        <v>13.699305065467975</v>
      </c>
      <c r="P182" s="825">
        <v>26.8</v>
      </c>
      <c r="S182" s="828"/>
      <c r="T182" s="829"/>
      <c r="W182" s="828"/>
    </row>
    <row r="183" spans="14:23">
      <c r="N183" s="823">
        <v>43643</v>
      </c>
      <c r="O183" s="824">
        <v>14.271021420215767</v>
      </c>
      <c r="P183" s="825">
        <v>22.5</v>
      </c>
      <c r="S183" s="828"/>
      <c r="T183" s="829"/>
      <c r="W183" s="828"/>
    </row>
    <row r="184" spans="14:23">
      <c r="N184" s="823">
        <v>43644</v>
      </c>
      <c r="O184" s="824">
        <v>13.839467382159894</v>
      </c>
      <c r="P184" s="825">
        <v>18.100000000000001</v>
      </c>
      <c r="S184" s="828"/>
      <c r="T184" s="829"/>
      <c r="W184" s="828"/>
    </row>
    <row r="185" spans="14:23">
      <c r="N185" s="823">
        <v>43645</v>
      </c>
      <c r="O185" s="824">
        <v>10.930973359081905</v>
      </c>
      <c r="P185" s="825">
        <v>20.6</v>
      </c>
      <c r="S185" s="828"/>
      <c r="T185" s="829"/>
      <c r="W185" s="828"/>
    </row>
    <row r="186" spans="14:23">
      <c r="N186" s="823">
        <v>43646</v>
      </c>
      <c r="O186" s="824">
        <v>10.177950317020709</v>
      </c>
      <c r="P186" s="825">
        <v>25.5</v>
      </c>
      <c r="S186" s="828"/>
      <c r="T186" s="829"/>
      <c r="W186" s="828"/>
    </row>
    <row r="187" spans="14:23">
      <c r="N187" s="823">
        <v>43647</v>
      </c>
      <c r="O187" s="824">
        <v>13.310760224317139</v>
      </c>
      <c r="P187" s="825">
        <v>23.5</v>
      </c>
      <c r="S187" s="828"/>
      <c r="T187" s="829"/>
      <c r="W187" s="828"/>
    </row>
    <row r="188" spans="14:23">
      <c r="N188" s="823">
        <v>43648</v>
      </c>
      <c r="O188" s="824">
        <v>13.837943421893822</v>
      </c>
      <c r="P188" s="825">
        <v>19.2</v>
      </c>
      <c r="S188" s="828"/>
      <c r="T188" s="829"/>
      <c r="W188" s="828"/>
    </row>
    <row r="189" spans="14:23">
      <c r="N189" s="823">
        <v>43649</v>
      </c>
      <c r="O189" s="824">
        <v>14.076941152004014</v>
      </c>
      <c r="P189" s="825">
        <v>16.7</v>
      </c>
      <c r="S189" s="828"/>
      <c r="T189" s="829"/>
      <c r="W189" s="828"/>
    </row>
    <row r="190" spans="14:23">
      <c r="N190" s="823">
        <v>43650</v>
      </c>
      <c r="O190" s="824">
        <v>13.474271829065277</v>
      </c>
      <c r="P190" s="825">
        <v>17.399999999999999</v>
      </c>
      <c r="S190" s="828"/>
      <c r="T190" s="829"/>
      <c r="W190" s="828"/>
    </row>
    <row r="191" spans="14:23">
      <c r="N191" s="823">
        <v>43651</v>
      </c>
      <c r="O191" s="824">
        <v>11.546390290237476</v>
      </c>
      <c r="P191" s="825">
        <v>18.3</v>
      </c>
      <c r="S191" s="828"/>
      <c r="T191" s="829"/>
      <c r="W191" s="828"/>
    </row>
    <row r="192" spans="14:23">
      <c r="N192" s="823">
        <v>43652</v>
      </c>
      <c r="O192" s="824">
        <v>8.2351310655607168</v>
      </c>
      <c r="P192" s="825">
        <v>22.4</v>
      </c>
      <c r="S192" s="828"/>
      <c r="T192" s="829"/>
      <c r="W192" s="828"/>
    </row>
    <row r="193" spans="14:23">
      <c r="N193" s="823">
        <v>43653</v>
      </c>
      <c r="O193" s="824">
        <v>9.3557318202747428</v>
      </c>
      <c r="P193" s="825">
        <v>16.2</v>
      </c>
      <c r="S193" s="828"/>
      <c r="T193" s="829"/>
      <c r="W193" s="828"/>
    </row>
    <row r="194" spans="14:23">
      <c r="N194" s="823">
        <v>43654</v>
      </c>
      <c r="O194" s="824">
        <v>14.593119949490877</v>
      </c>
      <c r="P194" s="825">
        <v>14.6</v>
      </c>
      <c r="S194" s="828"/>
      <c r="T194" s="829"/>
      <c r="W194" s="828"/>
    </row>
    <row r="195" spans="14:23">
      <c r="N195" s="823">
        <v>43655</v>
      </c>
      <c r="O195" s="824">
        <v>14.783975361403472</v>
      </c>
      <c r="P195" s="825">
        <v>14.1</v>
      </c>
      <c r="S195" s="828"/>
      <c r="T195" s="829"/>
      <c r="W195" s="828"/>
    </row>
    <row r="196" spans="14:23">
      <c r="N196" s="823">
        <v>43656</v>
      </c>
      <c r="O196" s="824">
        <v>14.768656684166894</v>
      </c>
      <c r="P196" s="825">
        <v>15.1</v>
      </c>
      <c r="S196" s="828"/>
      <c r="T196" s="829"/>
      <c r="W196" s="828"/>
    </row>
    <row r="197" spans="14:23">
      <c r="N197" s="823">
        <v>43657</v>
      </c>
      <c r="O197" s="824">
        <v>14.585553573973213</v>
      </c>
      <c r="P197" s="825">
        <v>17.100000000000001</v>
      </c>
      <c r="S197" s="828"/>
      <c r="T197" s="829"/>
      <c r="W197" s="828"/>
    </row>
    <row r="198" spans="14:23">
      <c r="N198" s="823">
        <v>43658</v>
      </c>
      <c r="O198" s="824">
        <v>14.010198509468108</v>
      </c>
      <c r="P198" s="825">
        <v>15.5</v>
      </c>
      <c r="S198" s="828"/>
      <c r="T198" s="829"/>
      <c r="W198" s="828"/>
    </row>
    <row r="199" spans="14:23">
      <c r="N199" s="823">
        <v>43659</v>
      </c>
      <c r="O199" s="824">
        <v>11.633175581386514</v>
      </c>
      <c r="P199" s="825">
        <v>15.3</v>
      </c>
      <c r="S199" s="828"/>
      <c r="T199" s="829"/>
      <c r="W199" s="828"/>
    </row>
    <row r="200" spans="14:23">
      <c r="N200" s="823">
        <v>43660</v>
      </c>
      <c r="O200" s="824">
        <v>11.254789543507252</v>
      </c>
      <c r="P200" s="825">
        <v>15.5</v>
      </c>
      <c r="S200" s="828"/>
      <c r="T200" s="829"/>
      <c r="W200" s="828"/>
    </row>
    <row r="201" spans="14:23">
      <c r="N201" s="823">
        <v>43661</v>
      </c>
      <c r="O201" s="824">
        <v>14.305645944087727</v>
      </c>
      <c r="P201" s="825">
        <v>16</v>
      </c>
      <c r="S201" s="828"/>
      <c r="T201" s="829"/>
      <c r="W201" s="828"/>
    </row>
    <row r="202" spans="14:23">
      <c r="N202" s="823">
        <v>43662</v>
      </c>
      <c r="O202" s="824">
        <v>14.766979944122893</v>
      </c>
      <c r="P202" s="825">
        <v>15.7</v>
      </c>
      <c r="S202" s="828"/>
      <c r="T202" s="829"/>
      <c r="W202" s="828"/>
    </row>
    <row r="203" spans="14:23">
      <c r="N203" s="823">
        <v>43663</v>
      </c>
      <c r="O203" s="824">
        <v>14.437936332494759</v>
      </c>
      <c r="P203" s="825">
        <v>17.2</v>
      </c>
      <c r="S203" s="828"/>
      <c r="T203" s="829"/>
      <c r="W203" s="828"/>
    </row>
    <row r="204" spans="14:23">
      <c r="N204" s="823">
        <v>43664</v>
      </c>
      <c r="O204" s="824">
        <v>14.183957058144319</v>
      </c>
      <c r="P204" s="825">
        <v>18.8</v>
      </c>
      <c r="S204" s="828"/>
      <c r="T204" s="829"/>
      <c r="W204" s="828"/>
    </row>
    <row r="205" spans="14:23">
      <c r="N205" s="823">
        <v>43665</v>
      </c>
      <c r="O205" s="824">
        <v>13.348042536258538</v>
      </c>
      <c r="P205" s="825">
        <v>18.899999999999999</v>
      </c>
      <c r="S205" s="828"/>
      <c r="T205" s="829"/>
      <c r="W205" s="828"/>
    </row>
    <row r="206" spans="14:23">
      <c r="N206" s="823">
        <v>43666</v>
      </c>
      <c r="O206" s="824">
        <v>11.101890718374364</v>
      </c>
      <c r="P206" s="825">
        <v>22.6</v>
      </c>
      <c r="S206" s="828"/>
      <c r="T206" s="829"/>
      <c r="W206" s="828"/>
    </row>
    <row r="207" spans="14:23">
      <c r="N207" s="823">
        <v>43667</v>
      </c>
      <c r="O207" s="824">
        <v>10.162364098501953</v>
      </c>
      <c r="P207" s="825">
        <v>19.3</v>
      </c>
      <c r="S207" s="828"/>
      <c r="T207" s="829"/>
      <c r="W207" s="828"/>
    </row>
    <row r="208" spans="14:23">
      <c r="N208" s="823">
        <v>43668</v>
      </c>
      <c r="O208" s="824">
        <v>12.967711926952081</v>
      </c>
      <c r="P208" s="825">
        <v>21.1</v>
      </c>
      <c r="S208" s="828"/>
      <c r="T208" s="829"/>
      <c r="W208" s="828"/>
    </row>
    <row r="209" spans="14:23">
      <c r="N209" s="823">
        <v>43669</v>
      </c>
      <c r="O209" s="824">
        <v>12.829472147468474</v>
      </c>
      <c r="P209" s="825">
        <v>22.8</v>
      </c>
      <c r="S209" s="828"/>
      <c r="T209" s="829"/>
      <c r="W209" s="828"/>
    </row>
    <row r="210" spans="14:23">
      <c r="N210" s="823">
        <v>43670</v>
      </c>
      <c r="O210" s="824">
        <v>12.611735719941793</v>
      </c>
      <c r="P210" s="825">
        <v>23.7</v>
      </c>
      <c r="S210" s="828"/>
      <c r="T210" s="829"/>
      <c r="W210" s="828"/>
    </row>
    <row r="211" spans="14:23">
      <c r="N211" s="823">
        <v>43671</v>
      </c>
      <c r="O211" s="824">
        <v>12.448665139239141</v>
      </c>
      <c r="P211" s="825">
        <v>24.9</v>
      </c>
      <c r="S211" s="828"/>
      <c r="T211" s="829"/>
      <c r="W211" s="828"/>
    </row>
    <row r="212" spans="14:23">
      <c r="N212" s="823">
        <v>43672</v>
      </c>
      <c r="O212" s="824">
        <v>11.761589380123027</v>
      </c>
      <c r="P212" s="825">
        <v>24.8</v>
      </c>
      <c r="S212" s="828"/>
      <c r="T212" s="829"/>
      <c r="W212" s="828"/>
    </row>
    <row r="213" spans="14:23">
      <c r="N213" s="823">
        <v>43673</v>
      </c>
      <c r="O213" s="824">
        <v>10.300200915932001</v>
      </c>
      <c r="P213" s="825">
        <v>20.2</v>
      </c>
      <c r="S213" s="828"/>
      <c r="T213" s="829"/>
      <c r="W213" s="828"/>
    </row>
    <row r="214" spans="14:23">
      <c r="N214" s="823">
        <v>43674</v>
      </c>
      <c r="O214" s="824">
        <v>10.521419606632763</v>
      </c>
      <c r="P214" s="825">
        <v>21.3</v>
      </c>
      <c r="S214" s="828"/>
      <c r="T214" s="829"/>
      <c r="W214" s="828"/>
    </row>
    <row r="215" spans="14:23">
      <c r="N215" s="823">
        <v>43675</v>
      </c>
      <c r="O215" s="824">
        <v>11.943569102669748</v>
      </c>
      <c r="P215" s="825">
        <v>22.2</v>
      </c>
      <c r="S215" s="828"/>
      <c r="T215" s="829"/>
      <c r="W215" s="828"/>
    </row>
    <row r="216" spans="14:23">
      <c r="N216" s="823">
        <v>43676</v>
      </c>
      <c r="O216" s="824">
        <v>12.371341795735797</v>
      </c>
      <c r="P216" s="825">
        <v>21.9</v>
      </c>
      <c r="S216" s="828"/>
      <c r="T216" s="829"/>
      <c r="W216" s="828"/>
    </row>
    <row r="217" spans="14:23">
      <c r="N217" s="823">
        <v>43677</v>
      </c>
      <c r="O217" s="824">
        <v>12.508665805519639</v>
      </c>
      <c r="P217" s="825">
        <v>19.5</v>
      </c>
      <c r="S217" s="828"/>
      <c r="T217" s="829"/>
      <c r="W217" s="828"/>
    </row>
    <row r="218" spans="14:23">
      <c r="N218" s="823">
        <v>43678</v>
      </c>
      <c r="O218" s="824">
        <v>12.405465122981029</v>
      </c>
      <c r="P218" s="825">
        <v>19.2</v>
      </c>
      <c r="S218" s="828"/>
      <c r="T218" s="829"/>
      <c r="W218" s="828"/>
    </row>
    <row r="219" spans="14:23">
      <c r="N219" s="823">
        <v>43679</v>
      </c>
      <c r="O219" s="824">
        <v>11.822636470043623</v>
      </c>
      <c r="P219" s="825">
        <v>18.899999999999999</v>
      </c>
      <c r="S219" s="828"/>
      <c r="T219" s="829"/>
      <c r="W219" s="828"/>
    </row>
    <row r="220" spans="14:23">
      <c r="N220" s="823">
        <v>43680</v>
      </c>
      <c r="O220" s="824">
        <v>10.801695283949707</v>
      </c>
      <c r="P220" s="825">
        <v>16.2</v>
      </c>
      <c r="S220" s="828"/>
      <c r="T220" s="829"/>
      <c r="W220" s="828"/>
    </row>
    <row r="221" spans="14:23">
      <c r="N221" s="823">
        <v>43681</v>
      </c>
      <c r="O221" s="824">
        <v>10.855677655054773</v>
      </c>
      <c r="P221" s="825">
        <v>17.2</v>
      </c>
      <c r="S221" s="828"/>
      <c r="T221" s="829"/>
      <c r="W221" s="828"/>
    </row>
    <row r="222" spans="14:23">
      <c r="N222" s="823">
        <v>43682</v>
      </c>
      <c r="O222" s="824">
        <v>12.332770868083486</v>
      </c>
      <c r="P222" s="825">
        <v>19.3</v>
      </c>
      <c r="S222" s="828"/>
      <c r="T222" s="829"/>
      <c r="W222" s="828"/>
    </row>
    <row r="223" spans="14:23">
      <c r="N223" s="823">
        <v>43683</v>
      </c>
      <c r="O223" s="824">
        <v>12.423539847575647</v>
      </c>
      <c r="P223" s="825">
        <v>20.2</v>
      </c>
      <c r="S223" s="828"/>
      <c r="T223" s="829"/>
      <c r="W223" s="828"/>
    </row>
    <row r="224" spans="14:23">
      <c r="N224" s="823">
        <v>43684</v>
      </c>
      <c r="O224" s="824">
        <v>12.41687668632302</v>
      </c>
      <c r="P224" s="825">
        <v>19.8</v>
      </c>
      <c r="S224" s="828"/>
      <c r="T224" s="829"/>
      <c r="W224" s="828"/>
    </row>
    <row r="225" spans="14:23">
      <c r="N225" s="823">
        <v>43685</v>
      </c>
      <c r="O225" s="824">
        <v>12.71440300761858</v>
      </c>
      <c r="P225" s="825">
        <v>18.899999999999999</v>
      </c>
      <c r="S225" s="828"/>
      <c r="T225" s="829"/>
      <c r="W225" s="828"/>
    </row>
    <row r="226" spans="14:23">
      <c r="N226" s="823">
        <v>43686</v>
      </c>
      <c r="O226" s="824">
        <v>11.600694911529288</v>
      </c>
      <c r="P226" s="825">
        <v>21.6</v>
      </c>
      <c r="S226" s="828"/>
      <c r="T226" s="829"/>
      <c r="W226" s="828"/>
    </row>
    <row r="227" spans="14:23">
      <c r="N227" s="823">
        <v>43687</v>
      </c>
      <c r="O227" s="824">
        <v>9.9840072082132796</v>
      </c>
      <c r="P227" s="825">
        <v>19.100000000000001</v>
      </c>
      <c r="S227" s="828"/>
      <c r="T227" s="829"/>
      <c r="W227" s="828"/>
    </row>
    <row r="228" spans="14:23">
      <c r="N228" s="823">
        <v>43688</v>
      </c>
      <c r="O228" s="824">
        <v>9.5955339042145589</v>
      </c>
      <c r="P228" s="825">
        <v>20.6</v>
      </c>
      <c r="S228" s="828"/>
      <c r="T228" s="829"/>
      <c r="W228" s="828"/>
    </row>
    <row r="229" spans="14:23">
      <c r="N229" s="823">
        <v>43689</v>
      </c>
      <c r="O229" s="824">
        <v>13.144785404238764</v>
      </c>
      <c r="P229" s="825">
        <v>17.600000000000001</v>
      </c>
      <c r="S229" s="828"/>
      <c r="T229" s="829"/>
      <c r="W229" s="828"/>
    </row>
    <row r="230" spans="14:23">
      <c r="N230" s="823">
        <v>43690</v>
      </c>
      <c r="O230" s="824">
        <v>13.357780476579535</v>
      </c>
      <c r="P230" s="825">
        <v>17.100000000000001</v>
      </c>
      <c r="S230" s="828"/>
      <c r="T230" s="829"/>
      <c r="W230" s="828"/>
    </row>
    <row r="231" spans="14:23">
      <c r="N231" s="823">
        <v>43691</v>
      </c>
      <c r="O231" s="824">
        <v>13.324697079100307</v>
      </c>
      <c r="P231" s="825">
        <v>14.8</v>
      </c>
      <c r="S231" s="828"/>
      <c r="T231" s="829"/>
      <c r="W231" s="828"/>
    </row>
    <row r="232" spans="14:23">
      <c r="N232" s="823">
        <v>43692</v>
      </c>
      <c r="O232" s="824">
        <v>13.333528423453874</v>
      </c>
      <c r="P232" s="825">
        <v>16.7</v>
      </c>
      <c r="S232" s="828"/>
      <c r="T232" s="829"/>
      <c r="W232" s="828"/>
    </row>
    <row r="233" spans="14:23">
      <c r="N233" s="823">
        <v>43693</v>
      </c>
      <c r="O233" s="824">
        <v>13.267522363237093</v>
      </c>
      <c r="P233" s="825">
        <v>15.5</v>
      </c>
      <c r="S233" s="828"/>
      <c r="T233" s="829"/>
      <c r="W233" s="828"/>
    </row>
    <row r="234" spans="14:23">
      <c r="N234" s="823">
        <v>43694</v>
      </c>
      <c r="O234" s="824">
        <v>10.696433378504466</v>
      </c>
      <c r="P234" s="825">
        <v>17.7</v>
      </c>
      <c r="S234" s="828"/>
      <c r="T234" s="829"/>
      <c r="W234" s="828"/>
    </row>
    <row r="235" spans="14:23">
      <c r="N235" s="823">
        <v>43695</v>
      </c>
      <c r="O235" s="824">
        <v>10.126443933358631</v>
      </c>
      <c r="P235" s="825">
        <v>22.8</v>
      </c>
      <c r="S235" s="828"/>
      <c r="T235" s="829"/>
      <c r="W235" s="828"/>
    </row>
    <row r="236" spans="14:23">
      <c r="N236" s="823">
        <v>43696</v>
      </c>
      <c r="O236" s="824">
        <v>13.788934713881394</v>
      </c>
      <c r="P236" s="825">
        <v>19.600000000000001</v>
      </c>
      <c r="S236" s="828"/>
      <c r="T236" s="829"/>
      <c r="W236" s="828"/>
    </row>
    <row r="237" spans="14:23">
      <c r="N237" s="823">
        <v>43697</v>
      </c>
      <c r="O237" s="824">
        <v>14.250013264648784</v>
      </c>
      <c r="P237" s="825">
        <v>19</v>
      </c>
      <c r="S237" s="828"/>
      <c r="T237" s="829"/>
      <c r="W237" s="828"/>
    </row>
    <row r="238" spans="14:23">
      <c r="N238" s="823">
        <v>43698</v>
      </c>
      <c r="O238" s="824">
        <v>14.17102887394557</v>
      </c>
      <c r="P238" s="825">
        <v>14.8</v>
      </c>
      <c r="S238" s="828"/>
      <c r="T238" s="829"/>
      <c r="W238" s="828"/>
    </row>
    <row r="239" spans="14:23">
      <c r="N239" s="823">
        <v>43699</v>
      </c>
      <c r="O239" s="824">
        <v>14.014848645219166</v>
      </c>
      <c r="P239" s="825">
        <v>16.600000000000001</v>
      </c>
      <c r="S239" s="828"/>
      <c r="T239" s="829"/>
      <c r="W239" s="828"/>
    </row>
    <row r="240" spans="14:23">
      <c r="N240" s="823">
        <v>43700</v>
      </c>
      <c r="O240" s="824">
        <v>13.426695023253938</v>
      </c>
      <c r="P240" s="825">
        <v>18.5</v>
      </c>
      <c r="S240" s="828"/>
      <c r="T240" s="829"/>
      <c r="W240" s="828"/>
    </row>
    <row r="241" spans="14:23">
      <c r="N241" s="823">
        <v>43701</v>
      </c>
      <c r="O241" s="824">
        <v>11.637087830102347</v>
      </c>
      <c r="P241" s="825">
        <v>21.2</v>
      </c>
      <c r="S241" s="828"/>
      <c r="T241" s="829"/>
      <c r="W241" s="828"/>
    </row>
    <row r="242" spans="14:23">
      <c r="N242" s="823">
        <v>43702</v>
      </c>
      <c r="O242" s="824">
        <v>11.830524714115549</v>
      </c>
      <c r="P242" s="825">
        <v>21.3</v>
      </c>
      <c r="S242" s="828"/>
      <c r="T242" s="829"/>
      <c r="W242" s="828"/>
    </row>
    <row r="243" spans="14:23">
      <c r="N243" s="823">
        <v>43703</v>
      </c>
      <c r="O243" s="824">
        <v>13.548873641213552</v>
      </c>
      <c r="P243" s="825">
        <v>21.4</v>
      </c>
      <c r="S243" s="828"/>
      <c r="T243" s="829"/>
      <c r="W243" s="828"/>
    </row>
    <row r="244" spans="14:23">
      <c r="N244" s="823">
        <v>43704</v>
      </c>
      <c r="O244" s="824">
        <v>13.298045093726929</v>
      </c>
      <c r="P244" s="825">
        <v>21.7</v>
      </c>
      <c r="S244" s="828"/>
      <c r="T244" s="829"/>
      <c r="W244" s="828"/>
    </row>
    <row r="245" spans="14:23">
      <c r="N245" s="823">
        <v>43705</v>
      </c>
      <c r="O245" s="824">
        <v>13.360732369355018</v>
      </c>
      <c r="P245" s="825">
        <v>22.1</v>
      </c>
      <c r="S245" s="828"/>
      <c r="T245" s="829"/>
      <c r="W245" s="828"/>
    </row>
    <row r="246" spans="14:23">
      <c r="N246" s="823">
        <v>43706</v>
      </c>
      <c r="O246" s="824">
        <v>13.238302891277691</v>
      </c>
      <c r="P246" s="825">
        <v>21.7</v>
      </c>
      <c r="S246" s="828"/>
      <c r="T246" s="829"/>
      <c r="W246" s="828"/>
    </row>
    <row r="247" spans="14:23">
      <c r="N247" s="823">
        <v>43707</v>
      </c>
      <c r="O247" s="824">
        <v>12.465687394432232</v>
      </c>
      <c r="P247" s="825">
        <v>21.2</v>
      </c>
      <c r="S247" s="828"/>
      <c r="T247" s="829"/>
      <c r="W247" s="828"/>
    </row>
    <row r="248" spans="14:23">
      <c r="N248" s="823">
        <v>43708</v>
      </c>
      <c r="O248" s="824">
        <v>8.1226773895180902</v>
      </c>
      <c r="P248" s="825">
        <v>22.4</v>
      </c>
      <c r="S248" s="828"/>
      <c r="T248" s="829"/>
      <c r="W248" s="828"/>
    </row>
    <row r="249" spans="14:23">
      <c r="N249" s="823">
        <v>43709</v>
      </c>
      <c r="O249" s="824">
        <v>9.7575521054511221</v>
      </c>
      <c r="P249" s="825">
        <v>21.3</v>
      </c>
      <c r="S249" s="828"/>
      <c r="T249" s="829"/>
      <c r="W249" s="828"/>
    </row>
    <row r="250" spans="14:23">
      <c r="N250" s="823">
        <v>43710</v>
      </c>
      <c r="O250" s="824">
        <v>13.76035294561461</v>
      </c>
      <c r="P250" s="825">
        <v>14</v>
      </c>
      <c r="S250" s="828"/>
      <c r="T250" s="829"/>
      <c r="W250" s="828"/>
    </row>
    <row r="251" spans="14:23">
      <c r="N251" s="823">
        <v>43711</v>
      </c>
      <c r="O251" s="824">
        <v>14.545620753016379</v>
      </c>
      <c r="P251" s="825">
        <v>13.8</v>
      </c>
      <c r="S251" s="828"/>
      <c r="T251" s="829"/>
      <c r="W251" s="828"/>
    </row>
    <row r="252" spans="14:23">
      <c r="N252" s="823">
        <v>43712</v>
      </c>
      <c r="O252" s="824">
        <v>14.508286552378891</v>
      </c>
      <c r="P252" s="825">
        <v>16</v>
      </c>
      <c r="S252" s="828"/>
      <c r="T252" s="829"/>
      <c r="W252" s="828"/>
    </row>
    <row r="253" spans="14:23">
      <c r="N253" s="823">
        <v>43713</v>
      </c>
      <c r="O253" s="824">
        <v>14.559199252206952</v>
      </c>
      <c r="P253" s="825">
        <v>16.5</v>
      </c>
      <c r="S253" s="828"/>
      <c r="T253" s="829"/>
      <c r="W253" s="828"/>
    </row>
    <row r="254" spans="14:23">
      <c r="N254" s="823">
        <v>43714</v>
      </c>
      <c r="O254" s="824">
        <v>14.178983177427481</v>
      </c>
      <c r="P254" s="825">
        <v>14.2</v>
      </c>
      <c r="S254" s="828"/>
      <c r="T254" s="829"/>
      <c r="W254" s="828"/>
    </row>
    <row r="255" spans="14:23">
      <c r="N255" s="823">
        <v>43715</v>
      </c>
      <c r="O255" s="824">
        <v>13.21708065598213</v>
      </c>
      <c r="P255" s="825">
        <v>12.4</v>
      </c>
      <c r="S255" s="828"/>
      <c r="T255" s="829"/>
      <c r="W255" s="828"/>
    </row>
    <row r="256" spans="14:23">
      <c r="N256" s="823">
        <v>43716</v>
      </c>
      <c r="O256" s="824">
        <v>13.855537326018643</v>
      </c>
      <c r="P256" s="825">
        <v>13</v>
      </c>
      <c r="S256" s="828"/>
      <c r="T256" s="829"/>
      <c r="W256" s="828"/>
    </row>
    <row r="257" spans="14:23">
      <c r="N257" s="823">
        <v>43717</v>
      </c>
      <c r="O257" s="824">
        <v>16.005055148869488</v>
      </c>
      <c r="P257" s="825">
        <v>12.2</v>
      </c>
      <c r="S257" s="828"/>
      <c r="T257" s="829"/>
      <c r="W257" s="828"/>
    </row>
    <row r="258" spans="14:23">
      <c r="N258" s="823">
        <v>43718</v>
      </c>
      <c r="O258" s="824">
        <v>16.233200379327197</v>
      </c>
      <c r="P258" s="825">
        <v>12.6</v>
      </c>
      <c r="S258" s="828"/>
      <c r="T258" s="829"/>
      <c r="W258" s="828"/>
    </row>
    <row r="259" spans="14:23">
      <c r="N259" s="823">
        <v>43719</v>
      </c>
      <c r="O259" s="824">
        <v>15.834099177770854</v>
      </c>
      <c r="P259" s="825">
        <v>14.2</v>
      </c>
      <c r="S259" s="828"/>
      <c r="T259" s="829"/>
      <c r="W259" s="828"/>
    </row>
    <row r="260" spans="14:23">
      <c r="N260" s="823">
        <v>43720</v>
      </c>
      <c r="O260" s="824">
        <v>15.832052524897719</v>
      </c>
      <c r="P260" s="825">
        <v>15</v>
      </c>
      <c r="S260" s="828"/>
      <c r="T260" s="829"/>
      <c r="W260" s="828"/>
    </row>
    <row r="261" spans="14:23">
      <c r="N261" s="823">
        <v>43721</v>
      </c>
      <c r="O261" s="824">
        <v>14.638619886466328</v>
      </c>
      <c r="P261" s="825">
        <v>16.600000000000001</v>
      </c>
      <c r="S261" s="828"/>
      <c r="T261" s="829"/>
      <c r="W261" s="828"/>
    </row>
    <row r="262" spans="14:23">
      <c r="N262" s="823">
        <v>43722</v>
      </c>
      <c r="O262" s="824">
        <v>12.648307298040484</v>
      </c>
      <c r="P262" s="825">
        <v>12.9</v>
      </c>
      <c r="S262" s="828"/>
      <c r="T262" s="829"/>
      <c r="W262" s="828"/>
    </row>
    <row r="263" spans="14:23">
      <c r="N263" s="823">
        <v>43723</v>
      </c>
      <c r="O263" s="824">
        <v>11.940111326716744</v>
      </c>
      <c r="P263" s="825">
        <v>15.2</v>
      </c>
      <c r="S263" s="828"/>
      <c r="T263" s="829"/>
      <c r="W263" s="828"/>
    </row>
    <row r="264" spans="14:23">
      <c r="N264" s="823">
        <v>43724</v>
      </c>
      <c r="O264" s="824">
        <v>15.684136247322577</v>
      </c>
      <c r="P264" s="825">
        <v>15.5</v>
      </c>
      <c r="S264" s="828"/>
      <c r="T264" s="829"/>
      <c r="W264" s="828"/>
    </row>
    <row r="265" spans="14:23">
      <c r="N265" s="823">
        <v>43725</v>
      </c>
      <c r="O265" s="824">
        <v>16.496948857836539</v>
      </c>
      <c r="P265" s="825">
        <v>12.6</v>
      </c>
      <c r="S265" s="828"/>
      <c r="T265" s="829"/>
      <c r="W265" s="828"/>
    </row>
    <row r="266" spans="14:23">
      <c r="N266" s="823">
        <v>43726</v>
      </c>
      <c r="O266" s="824">
        <v>18.4752428394155</v>
      </c>
      <c r="P266" s="825">
        <v>8.9</v>
      </c>
      <c r="S266" s="828"/>
      <c r="T266" s="829"/>
      <c r="W266" s="828"/>
    </row>
    <row r="267" spans="14:23">
      <c r="N267" s="823">
        <v>43727</v>
      </c>
      <c r="O267" s="824">
        <v>20.273261149129159</v>
      </c>
      <c r="P267" s="825">
        <v>7.6</v>
      </c>
      <c r="S267" s="828"/>
      <c r="T267" s="829"/>
      <c r="W267" s="828"/>
    </row>
    <row r="268" spans="14:23">
      <c r="N268" s="823">
        <v>43728</v>
      </c>
      <c r="O268" s="824">
        <v>19.904848224338558</v>
      </c>
      <c r="P268" s="825">
        <v>7.7</v>
      </c>
      <c r="S268" s="828"/>
      <c r="T268" s="829"/>
      <c r="W268" s="828"/>
    </row>
    <row r="269" spans="14:23">
      <c r="N269" s="823">
        <v>43729</v>
      </c>
      <c r="O269" s="824">
        <v>16.208163253991238</v>
      </c>
      <c r="P269" s="825">
        <v>10.7</v>
      </c>
      <c r="S269" s="828"/>
      <c r="T269" s="829"/>
      <c r="W269" s="828"/>
    </row>
    <row r="270" spans="14:23">
      <c r="N270" s="823">
        <v>43730</v>
      </c>
      <c r="O270" s="824">
        <v>15.192016113694978</v>
      </c>
      <c r="P270" s="825">
        <v>12.2</v>
      </c>
      <c r="S270" s="828"/>
      <c r="T270" s="829"/>
      <c r="W270" s="828"/>
    </row>
    <row r="271" spans="14:23">
      <c r="N271" s="823">
        <v>43731</v>
      </c>
      <c r="O271" s="824">
        <v>18.619925260026683</v>
      </c>
      <c r="P271" s="825">
        <v>13.2</v>
      </c>
      <c r="S271" s="828"/>
      <c r="T271" s="829"/>
      <c r="W271" s="828"/>
    </row>
    <row r="272" spans="14:23">
      <c r="N272" s="823">
        <v>43732</v>
      </c>
      <c r="O272" s="824">
        <v>18.630924941264315</v>
      </c>
      <c r="P272" s="825">
        <v>13.8</v>
      </c>
      <c r="S272" s="828"/>
      <c r="T272" s="829"/>
      <c r="W272" s="828"/>
    </row>
    <row r="273" spans="14:23">
      <c r="N273" s="823">
        <v>43733</v>
      </c>
      <c r="O273" s="824">
        <v>18.73688471346</v>
      </c>
      <c r="P273" s="825">
        <v>13.3</v>
      </c>
      <c r="S273" s="828"/>
      <c r="T273" s="829"/>
      <c r="W273" s="828"/>
    </row>
    <row r="274" spans="14:23">
      <c r="N274" s="823">
        <v>43734</v>
      </c>
      <c r="O274" s="824">
        <v>18.709242010358864</v>
      </c>
      <c r="P274" s="825">
        <v>13.1</v>
      </c>
      <c r="S274" s="828"/>
      <c r="T274" s="829"/>
      <c r="W274" s="828"/>
    </row>
    <row r="275" spans="14:23">
      <c r="N275" s="823">
        <v>43735</v>
      </c>
      <c r="O275" s="824">
        <v>17.487051747664836</v>
      </c>
      <c r="P275" s="825">
        <v>14.7</v>
      </c>
      <c r="S275" s="828"/>
      <c r="T275" s="829"/>
      <c r="W275" s="828"/>
    </row>
    <row r="276" spans="14:23">
      <c r="N276" s="823">
        <v>43736</v>
      </c>
      <c r="O276" s="824">
        <v>14.934886651026943</v>
      </c>
      <c r="P276" s="825">
        <v>13.3</v>
      </c>
      <c r="S276" s="828"/>
      <c r="T276" s="829"/>
      <c r="W276" s="828"/>
    </row>
    <row r="277" spans="14:23">
      <c r="N277" s="823">
        <v>43737</v>
      </c>
      <c r="O277" s="824">
        <v>13.150795933671223</v>
      </c>
      <c r="P277" s="825">
        <v>15.6</v>
      </c>
      <c r="S277" s="828"/>
      <c r="T277" s="829"/>
      <c r="W277" s="828"/>
    </row>
    <row r="278" spans="14:23">
      <c r="N278" s="823">
        <v>43738</v>
      </c>
      <c r="O278" s="824">
        <v>19.089329067870249</v>
      </c>
      <c r="P278" s="825">
        <v>13.7</v>
      </c>
      <c r="S278" s="828"/>
      <c r="T278" s="829"/>
      <c r="W278" s="828"/>
    </row>
    <row r="279" spans="14:23">
      <c r="N279" s="823">
        <v>43739</v>
      </c>
      <c r="O279" s="824">
        <v>18.908551768346914</v>
      </c>
      <c r="P279" s="825">
        <v>14.3</v>
      </c>
      <c r="S279" s="828"/>
      <c r="T279" s="829"/>
      <c r="W279" s="828"/>
    </row>
    <row r="280" spans="14:23">
      <c r="N280" s="823">
        <v>43740</v>
      </c>
      <c r="O280" s="824">
        <v>20.672687750573747</v>
      </c>
      <c r="P280" s="825">
        <v>10</v>
      </c>
      <c r="S280" s="828"/>
      <c r="T280" s="829"/>
      <c r="W280" s="828"/>
    </row>
    <row r="281" spans="14:23">
      <c r="N281" s="823">
        <v>43741</v>
      </c>
      <c r="O281" s="824">
        <v>24.143541444370552</v>
      </c>
      <c r="P281" s="825">
        <v>7.4</v>
      </c>
      <c r="S281" s="828"/>
      <c r="T281" s="829"/>
      <c r="W281" s="828"/>
    </row>
    <row r="282" spans="14:23">
      <c r="N282" s="823">
        <v>43742</v>
      </c>
      <c r="O282" s="824">
        <v>22.796802557771095</v>
      </c>
      <c r="P282" s="825">
        <v>8.3000000000000007</v>
      </c>
      <c r="S282" s="828"/>
      <c r="T282" s="829"/>
      <c r="W282" s="828"/>
    </row>
    <row r="283" spans="14:23">
      <c r="N283" s="823">
        <v>43743</v>
      </c>
      <c r="O283" s="824">
        <v>21.856883869113904</v>
      </c>
      <c r="P283" s="825">
        <v>7.7</v>
      </c>
      <c r="S283" s="828"/>
      <c r="T283" s="829"/>
      <c r="W283" s="828"/>
    </row>
    <row r="284" spans="14:23">
      <c r="N284" s="823">
        <v>43744</v>
      </c>
      <c r="O284" s="824">
        <v>22.534718057212469</v>
      </c>
      <c r="P284" s="825">
        <v>5.7</v>
      </c>
      <c r="S284" s="828"/>
      <c r="T284" s="829"/>
      <c r="W284" s="828"/>
    </row>
    <row r="285" spans="14:23">
      <c r="N285" s="823">
        <v>43745</v>
      </c>
      <c r="O285" s="824">
        <v>28.02722781993317</v>
      </c>
      <c r="P285" s="825">
        <v>3.3</v>
      </c>
      <c r="S285" s="828"/>
      <c r="T285" s="829"/>
      <c r="W285" s="828"/>
    </row>
    <row r="286" spans="14:23">
      <c r="N286" s="823">
        <v>43746</v>
      </c>
      <c r="O286" s="824">
        <v>28.634940334804238</v>
      </c>
      <c r="P286" s="825">
        <v>8.4</v>
      </c>
      <c r="S286" s="828"/>
      <c r="T286" s="829"/>
      <c r="W286" s="828"/>
    </row>
    <row r="287" spans="14:23">
      <c r="N287" s="823">
        <v>43747</v>
      </c>
      <c r="O287" s="824">
        <v>25.692839776020886</v>
      </c>
      <c r="P287" s="825">
        <v>10.199999999999999</v>
      </c>
      <c r="S287" s="828"/>
      <c r="T287" s="829"/>
      <c r="W287" s="828"/>
    </row>
    <row r="288" spans="14:23">
      <c r="N288" s="823">
        <v>43748</v>
      </c>
      <c r="O288" s="824">
        <v>25.560337566644897</v>
      </c>
      <c r="P288" s="825">
        <v>8.8000000000000007</v>
      </c>
      <c r="S288" s="828"/>
      <c r="T288" s="829"/>
      <c r="W288" s="828"/>
    </row>
    <row r="289" spans="14:23">
      <c r="N289" s="823">
        <v>43749</v>
      </c>
      <c r="O289" s="824">
        <v>23.127045539514572</v>
      </c>
      <c r="P289" s="825">
        <v>10.3</v>
      </c>
      <c r="S289" s="828"/>
      <c r="T289" s="829"/>
      <c r="W289" s="828"/>
    </row>
    <row r="290" spans="14:23">
      <c r="N290" s="823">
        <v>43750</v>
      </c>
      <c r="O290" s="824">
        <v>17.496469775247345</v>
      </c>
      <c r="P290" s="825">
        <v>12.4</v>
      </c>
      <c r="S290" s="828"/>
      <c r="T290" s="829"/>
      <c r="W290" s="828"/>
    </row>
    <row r="291" spans="14:23">
      <c r="N291" s="823">
        <v>43751</v>
      </c>
      <c r="O291" s="824">
        <v>15.994432451402925</v>
      </c>
      <c r="P291" s="825">
        <v>13.8</v>
      </c>
      <c r="S291" s="828"/>
      <c r="T291" s="829"/>
      <c r="W291" s="828"/>
    </row>
    <row r="292" spans="14:23">
      <c r="N292" s="823">
        <v>43752</v>
      </c>
      <c r="O292" s="824">
        <v>20.944289856605284</v>
      </c>
      <c r="P292" s="825">
        <v>13.7</v>
      </c>
      <c r="S292" s="828"/>
      <c r="T292" s="829"/>
      <c r="W292" s="828"/>
    </row>
    <row r="293" spans="14:23">
      <c r="N293" s="823">
        <v>43753</v>
      </c>
      <c r="O293" s="824">
        <v>20.606826261646262</v>
      </c>
      <c r="P293" s="825">
        <v>13.8</v>
      </c>
      <c r="S293" s="828"/>
      <c r="T293" s="829"/>
      <c r="W293" s="828"/>
    </row>
    <row r="294" spans="14:23">
      <c r="N294" s="823">
        <v>43754</v>
      </c>
      <c r="O294" s="824">
        <v>22.707142455074226</v>
      </c>
      <c r="P294" s="825">
        <v>10.8</v>
      </c>
      <c r="S294" s="828"/>
      <c r="T294" s="829"/>
      <c r="W294" s="828"/>
    </row>
    <row r="295" spans="14:23">
      <c r="N295" s="823">
        <v>43755</v>
      </c>
      <c r="O295" s="824">
        <v>23.076470702138899</v>
      </c>
      <c r="P295" s="825">
        <v>10.3</v>
      </c>
      <c r="S295" s="828"/>
      <c r="T295" s="829"/>
      <c r="W295" s="828"/>
    </row>
    <row r="296" spans="14:23">
      <c r="N296" s="823">
        <v>43756</v>
      </c>
      <c r="O296" s="824">
        <v>20.918771896893453</v>
      </c>
      <c r="P296" s="825">
        <v>11.7</v>
      </c>
      <c r="S296" s="828"/>
      <c r="T296" s="829"/>
      <c r="W296" s="828"/>
    </row>
    <row r="297" spans="14:23">
      <c r="N297" s="823">
        <v>43757</v>
      </c>
      <c r="O297" s="824">
        <v>19.745425902100468</v>
      </c>
      <c r="P297" s="825">
        <v>11</v>
      </c>
      <c r="S297" s="828"/>
      <c r="T297" s="829"/>
      <c r="W297" s="828"/>
    </row>
    <row r="298" spans="14:23">
      <c r="N298" s="823">
        <v>43758</v>
      </c>
      <c r="O298" s="824">
        <v>20.198740769010325</v>
      </c>
      <c r="P298" s="825">
        <v>11.9</v>
      </c>
      <c r="S298" s="828"/>
      <c r="T298" s="829"/>
      <c r="W298" s="828"/>
    </row>
    <row r="299" spans="14:23">
      <c r="N299" s="823">
        <v>43759</v>
      </c>
      <c r="O299" s="824">
        <v>22.240927287481238</v>
      </c>
      <c r="P299" s="825">
        <v>12.5</v>
      </c>
      <c r="S299" s="828"/>
      <c r="T299" s="829"/>
      <c r="W299" s="828"/>
    </row>
    <row r="300" spans="14:23">
      <c r="N300" s="823">
        <v>43760</v>
      </c>
      <c r="O300" s="824">
        <v>22.278788041837998</v>
      </c>
      <c r="P300" s="825">
        <v>12.2</v>
      </c>
      <c r="S300" s="828"/>
      <c r="T300" s="829"/>
      <c r="W300" s="828"/>
    </row>
    <row r="301" spans="14:23">
      <c r="N301" s="823">
        <v>43761</v>
      </c>
      <c r="O301" s="824">
        <v>22.151813339130058</v>
      </c>
      <c r="P301" s="825">
        <v>13</v>
      </c>
      <c r="S301" s="828"/>
      <c r="T301" s="829"/>
      <c r="W301" s="828"/>
    </row>
    <row r="302" spans="14:23">
      <c r="N302" s="823">
        <v>43762</v>
      </c>
      <c r="O302" s="824">
        <v>21.505885470445858</v>
      </c>
      <c r="P302" s="825">
        <v>12.7</v>
      </c>
      <c r="S302" s="828"/>
      <c r="T302" s="829"/>
      <c r="W302" s="828"/>
    </row>
    <row r="303" spans="14:23">
      <c r="N303" s="823">
        <v>43763</v>
      </c>
      <c r="O303" s="824">
        <v>20.883369425409807</v>
      </c>
      <c r="P303" s="825">
        <v>10.7</v>
      </c>
      <c r="S303" s="828"/>
      <c r="T303" s="829"/>
      <c r="W303" s="828"/>
    </row>
    <row r="304" spans="14:23">
      <c r="N304" s="823">
        <v>43764</v>
      </c>
      <c r="O304" s="824">
        <v>17.925671783201295</v>
      </c>
      <c r="P304" s="825">
        <v>10.9</v>
      </c>
      <c r="S304" s="828"/>
      <c r="T304" s="829"/>
      <c r="W304" s="828"/>
    </row>
    <row r="305" spans="14:23">
      <c r="N305" s="823">
        <v>43765</v>
      </c>
      <c r="O305" s="824">
        <v>17.846479282697892</v>
      </c>
      <c r="P305" s="825">
        <v>11.6</v>
      </c>
      <c r="S305" s="828"/>
      <c r="T305" s="829"/>
      <c r="W305" s="828"/>
    </row>
    <row r="306" spans="14:23">
      <c r="N306" s="823">
        <v>43766</v>
      </c>
      <c r="O306" s="824">
        <v>24.882892448423082</v>
      </c>
      <c r="P306" s="825">
        <v>4.8</v>
      </c>
      <c r="S306" s="828"/>
      <c r="T306" s="829"/>
      <c r="W306" s="828"/>
    </row>
    <row r="307" spans="14:23">
      <c r="N307" s="823">
        <v>43767</v>
      </c>
      <c r="O307" s="824">
        <v>30.381275857733478</v>
      </c>
      <c r="P307" s="825">
        <v>4.0999999999999996</v>
      </c>
      <c r="S307" s="828"/>
      <c r="T307" s="829"/>
      <c r="W307" s="828"/>
    </row>
    <row r="308" spans="14:23">
      <c r="N308" s="823">
        <v>43768</v>
      </c>
      <c r="O308" s="824">
        <v>33.006946341153601</v>
      </c>
      <c r="P308" s="825">
        <v>1.7</v>
      </c>
      <c r="S308" s="828"/>
      <c r="T308" s="829"/>
      <c r="W308" s="828"/>
    </row>
    <row r="309" spans="14:23">
      <c r="N309" s="823">
        <v>43769</v>
      </c>
      <c r="O309" s="824">
        <v>35.145539444972918</v>
      </c>
      <c r="P309" s="825">
        <v>0.4</v>
      </c>
      <c r="S309" s="828"/>
      <c r="T309" s="829"/>
      <c r="W309" s="828"/>
    </row>
    <row r="310" spans="14:23">
      <c r="N310" s="823">
        <v>43770</v>
      </c>
      <c r="O310" s="824">
        <v>31.980705159741248</v>
      </c>
      <c r="P310" s="825">
        <v>3.7</v>
      </c>
      <c r="S310" s="828"/>
      <c r="T310" s="829"/>
      <c r="W310" s="828"/>
    </row>
    <row r="311" spans="14:23">
      <c r="N311" s="823">
        <v>43771</v>
      </c>
      <c r="O311" s="824">
        <v>26.482323149323886</v>
      </c>
      <c r="P311" s="825">
        <v>7.2</v>
      </c>
      <c r="S311" s="828"/>
      <c r="T311" s="829"/>
      <c r="W311" s="828"/>
    </row>
    <row r="312" spans="14:23">
      <c r="N312" s="823">
        <v>43772</v>
      </c>
      <c r="O312" s="824">
        <v>24.825855698252361</v>
      </c>
      <c r="P312" s="825">
        <v>10.5</v>
      </c>
      <c r="S312" s="828"/>
      <c r="T312" s="829"/>
      <c r="W312" s="828"/>
    </row>
    <row r="313" spans="14:23">
      <c r="N313" s="823">
        <v>43773</v>
      </c>
      <c r="O313" s="824">
        <v>26.873164470444344</v>
      </c>
      <c r="P313" s="825">
        <v>9.8000000000000007</v>
      </c>
      <c r="S313" s="828"/>
      <c r="T313" s="829"/>
      <c r="W313" s="828"/>
    </row>
    <row r="314" spans="14:23">
      <c r="N314" s="823">
        <v>43774</v>
      </c>
      <c r="O314" s="824">
        <v>29.622622563585203</v>
      </c>
      <c r="P314" s="825">
        <v>7</v>
      </c>
      <c r="S314" s="828"/>
      <c r="T314" s="829"/>
      <c r="W314" s="828"/>
    </row>
    <row r="315" spans="14:23">
      <c r="N315" s="823">
        <v>43775</v>
      </c>
      <c r="O315" s="824">
        <v>29.258768875084701</v>
      </c>
      <c r="P315" s="825">
        <v>6.7</v>
      </c>
      <c r="S315" s="828"/>
      <c r="T315" s="829"/>
      <c r="W315" s="828"/>
    </row>
    <row r="316" spans="14:23">
      <c r="N316" s="823">
        <v>43776</v>
      </c>
      <c r="O316" s="824">
        <v>28.659279864751138</v>
      </c>
      <c r="P316" s="825">
        <v>6.4</v>
      </c>
      <c r="S316" s="828"/>
      <c r="T316" s="829"/>
      <c r="W316" s="828"/>
    </row>
    <row r="317" spans="14:23">
      <c r="N317" s="823">
        <v>43777</v>
      </c>
      <c r="O317" s="824">
        <v>28.596813968617912</v>
      </c>
      <c r="P317" s="825">
        <v>7.6</v>
      </c>
      <c r="S317" s="828"/>
      <c r="T317" s="829"/>
      <c r="W317" s="828"/>
    </row>
    <row r="318" spans="14:23">
      <c r="N318" s="823">
        <v>43778</v>
      </c>
      <c r="O318" s="824">
        <v>27.081795996950298</v>
      </c>
      <c r="P318" s="825">
        <v>5</v>
      </c>
      <c r="S318" s="828"/>
      <c r="T318" s="829"/>
      <c r="W318" s="828"/>
    </row>
    <row r="319" spans="14:23">
      <c r="N319" s="823">
        <v>43779</v>
      </c>
      <c r="O319" s="824">
        <v>30.778248109097973</v>
      </c>
      <c r="P319" s="825">
        <v>1.8</v>
      </c>
      <c r="S319" s="828"/>
      <c r="T319" s="829"/>
      <c r="W319" s="828"/>
    </row>
    <row r="320" spans="14:23">
      <c r="N320" s="823">
        <v>43780</v>
      </c>
      <c r="O320" s="824">
        <v>34.374271421970001</v>
      </c>
      <c r="P320" s="825">
        <v>2.6</v>
      </c>
      <c r="S320" s="828"/>
      <c r="T320" s="829"/>
      <c r="W320" s="828"/>
    </row>
    <row r="321" spans="14:23">
      <c r="N321" s="823">
        <v>43781</v>
      </c>
      <c r="O321" s="824">
        <v>33.679429251648003</v>
      </c>
      <c r="P321" s="825">
        <v>3.7</v>
      </c>
      <c r="S321" s="828"/>
      <c r="T321" s="829"/>
      <c r="W321" s="828"/>
    </row>
    <row r="322" spans="14:23">
      <c r="N322" s="823">
        <v>43782</v>
      </c>
      <c r="O322" s="824">
        <v>35.169845561428495</v>
      </c>
      <c r="P322" s="825">
        <v>2.1</v>
      </c>
      <c r="S322" s="828"/>
      <c r="T322" s="829"/>
      <c r="W322" s="828"/>
    </row>
    <row r="323" spans="14:23">
      <c r="N323" s="823">
        <v>43783</v>
      </c>
      <c r="O323" s="824">
        <v>34.186021580766813</v>
      </c>
      <c r="P323" s="825">
        <v>2.6</v>
      </c>
      <c r="S323" s="828"/>
      <c r="T323" s="829"/>
      <c r="W323" s="828"/>
    </row>
    <row r="324" spans="14:23">
      <c r="N324" s="823">
        <v>43784</v>
      </c>
      <c r="O324" s="824">
        <v>30.558205290760441</v>
      </c>
      <c r="P324" s="825">
        <v>7.9</v>
      </c>
      <c r="S324" s="828"/>
      <c r="T324" s="829"/>
      <c r="W324" s="828"/>
    </row>
    <row r="325" spans="14:23">
      <c r="N325" s="823">
        <v>43785</v>
      </c>
      <c r="O325" s="824">
        <v>25.845817756454174</v>
      </c>
      <c r="P325" s="825">
        <v>7.9</v>
      </c>
      <c r="S325" s="828"/>
      <c r="T325" s="829"/>
      <c r="W325" s="828"/>
    </row>
    <row r="326" spans="14:23">
      <c r="N326" s="823">
        <v>43786</v>
      </c>
      <c r="O326" s="824">
        <v>22.79323323539036</v>
      </c>
      <c r="P326" s="825">
        <v>11</v>
      </c>
      <c r="S326" s="828"/>
      <c r="T326" s="829"/>
      <c r="W326" s="828"/>
    </row>
    <row r="327" spans="14:23">
      <c r="N327" s="823">
        <v>43787</v>
      </c>
      <c r="O327" s="824">
        <v>29.784813230637191</v>
      </c>
      <c r="P327" s="825">
        <v>6.1</v>
      </c>
      <c r="S327" s="828"/>
      <c r="T327" s="829"/>
      <c r="W327" s="828"/>
    </row>
    <row r="328" spans="14:23">
      <c r="N328" s="823">
        <v>43788</v>
      </c>
      <c r="O328" s="824">
        <v>32.26728001017954</v>
      </c>
      <c r="P328" s="825">
        <v>5.7</v>
      </c>
      <c r="S328" s="828"/>
      <c r="T328" s="829"/>
      <c r="W328" s="828"/>
    </row>
    <row r="329" spans="14:23">
      <c r="N329" s="823">
        <v>43789</v>
      </c>
      <c r="O329" s="824">
        <v>31.626389230607426</v>
      </c>
      <c r="P329" s="825">
        <v>6.6</v>
      </c>
      <c r="S329" s="828"/>
      <c r="T329" s="829"/>
      <c r="W329" s="828"/>
    </row>
    <row r="330" spans="14:23">
      <c r="N330" s="823">
        <v>43790</v>
      </c>
      <c r="O330" s="824">
        <v>30.091279677988684</v>
      </c>
      <c r="P330" s="825">
        <v>7.6</v>
      </c>
      <c r="S330" s="828"/>
      <c r="T330" s="829"/>
      <c r="W330" s="828"/>
    </row>
    <row r="331" spans="14:23">
      <c r="N331" s="823">
        <v>43791</v>
      </c>
      <c r="O331" s="824">
        <v>28.772524561041166</v>
      </c>
      <c r="P331" s="825">
        <v>7.6</v>
      </c>
      <c r="S331" s="828"/>
      <c r="T331" s="829"/>
      <c r="W331" s="828"/>
    </row>
    <row r="332" spans="14:23">
      <c r="N332" s="823">
        <v>43792</v>
      </c>
      <c r="O332" s="824">
        <v>25.036570754101877</v>
      </c>
      <c r="P332" s="825">
        <v>6.5</v>
      </c>
      <c r="S332" s="828"/>
      <c r="T332" s="829"/>
      <c r="W332" s="828"/>
    </row>
    <row r="333" spans="14:23">
      <c r="N333" s="823">
        <v>43793</v>
      </c>
      <c r="O333" s="824">
        <v>27.343582815487345</v>
      </c>
      <c r="P333" s="825">
        <v>5.6</v>
      </c>
      <c r="S333" s="828"/>
      <c r="T333" s="829"/>
      <c r="W333" s="828"/>
    </row>
    <row r="334" spans="14:23">
      <c r="N334" s="823">
        <v>43794</v>
      </c>
      <c r="O334" s="824">
        <v>31.960475626949407</v>
      </c>
      <c r="P334" s="825">
        <v>4.9000000000000004</v>
      </c>
      <c r="S334" s="828"/>
      <c r="T334" s="829"/>
      <c r="W334" s="828"/>
    </row>
    <row r="335" spans="14:23">
      <c r="N335" s="823">
        <v>43795</v>
      </c>
      <c r="O335" s="824">
        <v>32.815033480261505</v>
      </c>
      <c r="P335" s="825">
        <v>4.2</v>
      </c>
      <c r="S335" s="828"/>
      <c r="T335" s="829"/>
      <c r="W335" s="828"/>
    </row>
    <row r="336" spans="14:23">
      <c r="N336" s="823">
        <v>43796</v>
      </c>
      <c r="O336" s="824">
        <v>32.679058206856304</v>
      </c>
      <c r="P336" s="825">
        <v>5</v>
      </c>
      <c r="S336" s="828"/>
      <c r="T336" s="829"/>
      <c r="W336" s="828"/>
    </row>
    <row r="337" spans="14:23">
      <c r="N337" s="823">
        <v>43797</v>
      </c>
      <c r="O337" s="824">
        <v>30.836139720535911</v>
      </c>
      <c r="P337" s="825">
        <v>7</v>
      </c>
      <c r="S337" s="828"/>
      <c r="T337" s="829"/>
      <c r="W337" s="828"/>
    </row>
    <row r="338" spans="14:23">
      <c r="N338" s="823">
        <v>43798</v>
      </c>
      <c r="O338" s="824">
        <v>31.754656587065639</v>
      </c>
      <c r="P338" s="825">
        <v>4.8</v>
      </c>
      <c r="S338" s="828"/>
      <c r="T338" s="829"/>
      <c r="W338" s="828"/>
    </row>
    <row r="339" spans="14:23">
      <c r="N339" s="823">
        <v>43799</v>
      </c>
      <c r="O339" s="824">
        <v>32.66414207786498</v>
      </c>
      <c r="P339" s="825">
        <v>0</v>
      </c>
      <c r="S339" s="828"/>
      <c r="T339" s="829"/>
      <c r="W339" s="828"/>
    </row>
    <row r="340" spans="14:23">
      <c r="N340" s="823">
        <v>43800</v>
      </c>
      <c r="O340" s="824">
        <v>34.681131609643245</v>
      </c>
      <c r="P340" s="825">
        <v>-0.6</v>
      </c>
      <c r="S340" s="828"/>
      <c r="T340" s="829"/>
      <c r="W340" s="828"/>
    </row>
    <row r="341" spans="14:23">
      <c r="N341" s="823">
        <v>43801</v>
      </c>
      <c r="O341" s="824">
        <v>38.948770523272408</v>
      </c>
      <c r="P341" s="825">
        <v>0.8</v>
      </c>
      <c r="S341" s="828"/>
      <c r="T341" s="829"/>
      <c r="W341" s="828"/>
    </row>
    <row r="342" spans="14:23">
      <c r="N342" s="823">
        <v>43802</v>
      </c>
      <c r="O342" s="824">
        <v>38.818206670173922</v>
      </c>
      <c r="P342" s="825">
        <v>-0.1</v>
      </c>
      <c r="S342" s="828"/>
      <c r="T342" s="829"/>
      <c r="W342" s="828"/>
    </row>
    <row r="343" spans="14:23">
      <c r="N343" s="823">
        <v>43803</v>
      </c>
      <c r="O343" s="824">
        <v>39.991132859478185</v>
      </c>
      <c r="P343" s="825">
        <v>-1</v>
      </c>
      <c r="S343" s="828"/>
      <c r="T343" s="829"/>
      <c r="W343" s="828"/>
    </row>
    <row r="344" spans="14:23">
      <c r="N344" s="823">
        <v>43804</v>
      </c>
      <c r="O344" s="824">
        <v>41.976115631711231</v>
      </c>
      <c r="P344" s="825">
        <v>-2.2000000000000002</v>
      </c>
      <c r="S344" s="828"/>
      <c r="T344" s="829"/>
      <c r="W344" s="828"/>
    </row>
    <row r="345" spans="14:23">
      <c r="N345" s="823">
        <v>43805</v>
      </c>
      <c r="O345" s="824">
        <v>39.182907543843747</v>
      </c>
      <c r="P345" s="825">
        <v>-1.6</v>
      </c>
      <c r="S345" s="828"/>
      <c r="T345" s="829"/>
      <c r="W345" s="828"/>
    </row>
    <row r="346" spans="14:23">
      <c r="N346" s="823">
        <v>43806</v>
      </c>
      <c r="O346" s="824">
        <v>31.992185673032047</v>
      </c>
      <c r="P346" s="825">
        <v>4</v>
      </c>
      <c r="S346" s="828"/>
      <c r="T346" s="829"/>
      <c r="W346" s="828"/>
    </row>
    <row r="347" spans="14:23">
      <c r="N347" s="823">
        <v>43807</v>
      </c>
      <c r="O347" s="824">
        <v>29.842096818776042</v>
      </c>
      <c r="P347" s="825">
        <v>5.9</v>
      </c>
      <c r="S347" s="828"/>
      <c r="T347" s="829"/>
      <c r="W347" s="828"/>
    </row>
    <row r="348" spans="14:23">
      <c r="N348" s="823">
        <v>43808</v>
      </c>
      <c r="O348" s="824">
        <v>34.848984164863879</v>
      </c>
      <c r="P348" s="825">
        <v>4.3</v>
      </c>
      <c r="S348" s="828"/>
      <c r="T348" s="829"/>
      <c r="W348" s="828"/>
    </row>
    <row r="349" spans="14:23">
      <c r="N349" s="823">
        <v>43809</v>
      </c>
      <c r="O349" s="824">
        <v>37.416502112582762</v>
      </c>
      <c r="P349" s="825">
        <v>0.4</v>
      </c>
      <c r="S349" s="828"/>
      <c r="T349" s="829"/>
      <c r="W349" s="828"/>
    </row>
    <row r="350" spans="14:23">
      <c r="N350" s="823">
        <v>43810</v>
      </c>
      <c r="O350" s="824">
        <v>41.76193625495906</v>
      </c>
      <c r="P350" s="825">
        <v>-2.5</v>
      </c>
      <c r="S350" s="828"/>
      <c r="T350" s="829"/>
      <c r="W350" s="828"/>
    </row>
    <row r="351" spans="14:23">
      <c r="N351" s="823">
        <v>43811</v>
      </c>
      <c r="O351" s="824">
        <v>41.114632304250222</v>
      </c>
      <c r="P351" s="825">
        <v>-0.8</v>
      </c>
      <c r="S351" s="828"/>
      <c r="T351" s="829"/>
      <c r="W351" s="828"/>
    </row>
    <row r="352" spans="14:23">
      <c r="N352" s="823">
        <v>43812</v>
      </c>
      <c r="O352" s="824">
        <v>38.812234852184829</v>
      </c>
      <c r="P352" s="825">
        <v>0.4</v>
      </c>
      <c r="S352" s="828"/>
      <c r="T352" s="829"/>
      <c r="W352" s="828"/>
    </row>
    <row r="353" spans="14:23">
      <c r="N353" s="823">
        <v>43813</v>
      </c>
      <c r="O353" s="824">
        <v>33.282733910010769</v>
      </c>
      <c r="P353" s="825">
        <v>3.4</v>
      </c>
      <c r="S353" s="828"/>
      <c r="T353" s="829"/>
      <c r="W353" s="828"/>
    </row>
    <row r="354" spans="14:23">
      <c r="N354" s="823">
        <v>43814</v>
      </c>
      <c r="O354" s="824">
        <v>30.350452772970087</v>
      </c>
      <c r="P354" s="825">
        <v>5.8</v>
      </c>
      <c r="S354" s="828"/>
      <c r="T354" s="829"/>
      <c r="W354" s="828"/>
    </row>
    <row r="355" spans="14:23">
      <c r="N355" s="823">
        <v>43815</v>
      </c>
      <c r="O355" s="824">
        <v>34.597594173242989</v>
      </c>
      <c r="P355" s="825">
        <v>4.5</v>
      </c>
      <c r="S355" s="828"/>
      <c r="T355" s="829"/>
      <c r="W355" s="828"/>
    </row>
    <row r="356" spans="14:23">
      <c r="N356" s="823">
        <v>43816</v>
      </c>
      <c r="O356" s="824">
        <v>35.463846146108537</v>
      </c>
      <c r="P356" s="825">
        <v>3.8</v>
      </c>
      <c r="S356" s="828"/>
      <c r="T356" s="829"/>
      <c r="W356" s="828"/>
    </row>
    <row r="357" spans="14:23">
      <c r="N357" s="823">
        <v>43817</v>
      </c>
      <c r="O357" s="824">
        <v>33.961368147580473</v>
      </c>
      <c r="P357" s="825">
        <v>4.7</v>
      </c>
      <c r="S357" s="828"/>
      <c r="T357" s="829"/>
      <c r="W357" s="828"/>
    </row>
    <row r="358" spans="14:23">
      <c r="N358" s="823">
        <v>43818</v>
      </c>
      <c r="O358" s="824">
        <v>32.637816828436748</v>
      </c>
      <c r="P358" s="825">
        <v>5.8</v>
      </c>
      <c r="S358" s="828"/>
      <c r="T358" s="829"/>
      <c r="W358" s="828"/>
    </row>
    <row r="359" spans="14:23">
      <c r="N359" s="823">
        <v>43819</v>
      </c>
      <c r="O359" s="824">
        <v>27.194125647203755</v>
      </c>
      <c r="P359" s="825">
        <v>7.3</v>
      </c>
      <c r="S359" s="828"/>
      <c r="T359" s="829"/>
      <c r="W359" s="828"/>
    </row>
    <row r="360" spans="14:23">
      <c r="N360" s="823">
        <v>43820</v>
      </c>
      <c r="O360" s="824">
        <v>25.337207008982201</v>
      </c>
      <c r="P360" s="825">
        <v>5.2</v>
      </c>
      <c r="S360" s="828"/>
      <c r="T360" s="829"/>
      <c r="W360" s="828"/>
    </row>
    <row r="361" spans="14:23">
      <c r="N361" s="823">
        <v>43821</v>
      </c>
      <c r="O361" s="824">
        <v>26.574450266902357</v>
      </c>
      <c r="P361" s="825">
        <v>3</v>
      </c>
      <c r="S361" s="828"/>
      <c r="T361" s="829"/>
      <c r="W361" s="828"/>
    </row>
    <row r="362" spans="14:23">
      <c r="N362" s="823">
        <v>43822</v>
      </c>
      <c r="O362" s="824">
        <v>27.075169819380758</v>
      </c>
      <c r="P362" s="825">
        <v>4.8</v>
      </c>
      <c r="S362" s="828"/>
      <c r="T362" s="829"/>
      <c r="W362" s="828"/>
    </row>
    <row r="363" spans="14:23">
      <c r="N363" s="823">
        <v>43823</v>
      </c>
      <c r="O363" s="824">
        <v>25.390865423642488</v>
      </c>
      <c r="P363" s="825">
        <v>4</v>
      </c>
      <c r="S363" s="828"/>
      <c r="T363" s="829"/>
      <c r="W363" s="828"/>
    </row>
    <row r="364" spans="14:23">
      <c r="N364" s="823">
        <v>43824</v>
      </c>
      <c r="O364" s="824">
        <v>25.681764337020038</v>
      </c>
      <c r="P364" s="825">
        <v>4.0999999999999996</v>
      </c>
      <c r="S364" s="828"/>
      <c r="T364" s="829"/>
      <c r="W364" s="828"/>
    </row>
    <row r="365" spans="14:23">
      <c r="N365" s="823">
        <v>43825</v>
      </c>
      <c r="O365" s="824">
        <v>29.381547463338944</v>
      </c>
      <c r="P365" s="825">
        <v>2.4</v>
      </c>
      <c r="S365" s="828"/>
      <c r="T365" s="829"/>
      <c r="W365" s="828"/>
    </row>
    <row r="366" spans="14:23">
      <c r="N366" s="823">
        <v>43826</v>
      </c>
      <c r="O366" s="824">
        <v>30.327982220232482</v>
      </c>
      <c r="P366" s="825">
        <v>1.1000000000000001</v>
      </c>
      <c r="S366" s="828"/>
      <c r="T366" s="829"/>
      <c r="W366" s="828"/>
    </row>
    <row r="367" spans="14:23">
      <c r="N367" s="823">
        <v>43827</v>
      </c>
      <c r="O367" s="824">
        <v>31.905775690509675</v>
      </c>
      <c r="P367" s="825">
        <v>-1</v>
      </c>
      <c r="S367" s="828"/>
      <c r="T367" s="829"/>
      <c r="W367" s="828"/>
    </row>
    <row r="368" spans="14:23">
      <c r="N368" s="823">
        <v>43828</v>
      </c>
      <c r="O368" s="824">
        <v>33.712361908619151</v>
      </c>
      <c r="P368" s="825">
        <v>-3</v>
      </c>
      <c r="S368" s="828"/>
      <c r="T368" s="829"/>
      <c r="W368" s="828"/>
    </row>
    <row r="369" spans="14:23">
      <c r="N369" s="823">
        <v>43829</v>
      </c>
      <c r="O369" s="824">
        <v>34.103730540313684</v>
      </c>
      <c r="P369" s="865">
        <v>-0.3</v>
      </c>
      <c r="S369" s="828"/>
      <c r="T369" s="829"/>
      <c r="W369" s="828"/>
    </row>
    <row r="370" spans="14:23">
      <c r="N370" s="823">
        <v>43830</v>
      </c>
      <c r="O370" s="824">
        <v>33.828091128839631</v>
      </c>
      <c r="P370" s="865">
        <v>1.3</v>
      </c>
      <c r="S370" s="828"/>
      <c r="T370" s="829"/>
      <c r="W370" s="828"/>
    </row>
    <row r="371" spans="14:23">
      <c r="N371" s="866"/>
      <c r="O371" s="828"/>
      <c r="S371" s="867"/>
    </row>
    <row r="372" spans="14:23">
      <c r="O372" s="828"/>
    </row>
  </sheetData>
  <mergeCells count="13">
    <mergeCell ref="K5:M5"/>
    <mergeCell ref="Q16:Q20"/>
    <mergeCell ref="A2:M2"/>
    <mergeCell ref="B4:G4"/>
    <mergeCell ref="H4:M4"/>
    <mergeCell ref="B6:C6"/>
    <mergeCell ref="E6:F6"/>
    <mergeCell ref="H6:I6"/>
    <mergeCell ref="K6:L6"/>
    <mergeCell ref="B5:D5"/>
    <mergeCell ref="E5:G5"/>
    <mergeCell ref="H5:J5"/>
    <mergeCell ref="A3:M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E69"/>
  <sheetViews>
    <sheetView showGridLines="0" zoomScaleNormal="100" zoomScaleSheetLayoutView="100" workbookViewId="0"/>
  </sheetViews>
  <sheetFormatPr defaultColWidth="9.140625" defaultRowHeight="12.75"/>
  <cols>
    <col min="1" max="1" width="4.7109375" style="364" customWidth="1"/>
    <col min="2" max="2" width="91.5703125" style="364" customWidth="1"/>
    <col min="3" max="3" width="3.140625" style="361" customWidth="1"/>
    <col min="4" max="4" width="7.42578125" style="362" customWidth="1"/>
    <col min="5" max="5" width="87.140625" style="362" hidden="1" customWidth="1"/>
    <col min="6" max="16384" width="9.140625" style="362"/>
  </cols>
  <sheetData>
    <row r="1" spans="1:5" ht="18.75">
      <c r="A1" s="360" t="s">
        <v>44</v>
      </c>
      <c r="B1" s="360"/>
    </row>
    <row r="2" spans="1:5" ht="7.5" customHeight="1">
      <c r="A2" s="363"/>
    </row>
    <row r="3" spans="1:5" ht="13.5" customHeight="1">
      <c r="A3" s="365" t="str">
        <f>MID(E3,1,2+IF(MID(E3,3,1)&lt;&gt;" ",IF(MID(E3,4,1)&lt;&gt;" ",IF(MID(E3,5,1)&lt;&gt;" ",3,2),1),0))</f>
        <v>1.</v>
      </c>
      <c r="B3" s="366" t="str">
        <f>MID(E3,4+IF(MID(E3,3,1)&lt;&gt;" ",IF(MID(E3,4,1)&lt;&gt;" ",IF(MID(E3,5,1)&lt;&gt;" ",3,2),1),0),100)</f>
        <v>Zkratky a pojmy</v>
      </c>
      <c r="C3" s="367">
        <v>4</v>
      </c>
      <c r="D3" s="365"/>
      <c r="E3" s="368" t="str">
        <f>'1'!A1</f>
        <v>1. Zkratky a pojmy</v>
      </c>
    </row>
    <row r="4" spans="1:5" ht="14.1" customHeight="1">
      <c r="A4" s="365" t="str">
        <f t="shared" ref="A4:A58" si="0">MID(E4,1,2+IF(MID(E4,3,1)&lt;&gt;" ",IF(MID(E4,4,1)&lt;&gt;" ",IF(MID(E4,5,1)&lt;&gt;" ",3,2),1),0))</f>
        <v>2.</v>
      </c>
      <c r="B4" s="366" t="str">
        <f t="shared" ref="B4:B58" si="1">MID(E4,4+IF(MID(E4,3,1)&lt;&gt;" ",IF(MID(E4,4,1)&lt;&gt;" ",IF(MID(E4,5,1)&lt;&gt;" ",3,2),1),0),100)</f>
        <v>Komentář</v>
      </c>
      <c r="C4" s="367">
        <v>6</v>
      </c>
      <c r="D4" s="365"/>
      <c r="E4" s="368" t="str">
        <f>'2'!A1</f>
        <v>2. Komentář</v>
      </c>
    </row>
    <row r="5" spans="1:5" ht="14.1" customHeight="1">
      <c r="A5" s="365" t="str">
        <f t="shared" si="0"/>
        <v>3.</v>
      </c>
      <c r="B5" s="366" t="str">
        <f t="shared" si="1"/>
        <v>Plynárenská soustava</v>
      </c>
      <c r="C5" s="367">
        <v>8</v>
      </c>
      <c r="D5" s="365"/>
      <c r="E5" s="368" t="str">
        <f>'3.1'!A1</f>
        <v>3. Plynárenská soustava</v>
      </c>
    </row>
    <row r="6" spans="1:5" ht="14.1" customHeight="1">
      <c r="A6" s="369" t="str">
        <f t="shared" si="0"/>
        <v>3.1.</v>
      </c>
      <c r="B6" s="370" t="str">
        <f t="shared" si="1"/>
        <v>Roční bilance plynárenské soustavy ČR</v>
      </c>
      <c r="C6" s="371">
        <v>8</v>
      </c>
      <c r="D6" s="369"/>
      <c r="E6" s="372" t="str">
        <f>'3.1'!A3</f>
        <v>3.1. Roční bilance plynárenské soustavy ČR</v>
      </c>
    </row>
    <row r="7" spans="1:5" ht="14.1" customHeight="1">
      <c r="A7" s="369" t="str">
        <f t="shared" si="0"/>
        <v>3.2.</v>
      </c>
      <c r="B7" s="370" t="str">
        <f t="shared" si="1"/>
        <v>Schéma roční bilance plynárenské soustavy ČR</v>
      </c>
      <c r="C7" s="371">
        <v>9</v>
      </c>
      <c r="D7" s="369"/>
      <c r="E7" s="372" t="str">
        <f>'3.2'!A1</f>
        <v>3.2. Schéma roční bilance plynárenské soustavy ČR</v>
      </c>
    </row>
    <row r="8" spans="1:5" ht="14.1" customHeight="1">
      <c r="A8" s="369" t="str">
        <f t="shared" si="0"/>
        <v>3.3.</v>
      </c>
      <c r="B8" s="370" t="str">
        <f t="shared" si="1"/>
        <v>Bilance plynárenské soustavy ČR v průběhu roku</v>
      </c>
      <c r="C8" s="371">
        <v>10</v>
      </c>
      <c r="D8" s="369"/>
      <c r="E8" s="372" t="str">
        <f>'3.3'!A1</f>
        <v>3.3. Bilance plynárenské soustavy ČR v průběhu roku</v>
      </c>
    </row>
    <row r="9" spans="1:5" ht="14.1" customHeight="1">
      <c r="A9" s="369" t="str">
        <f t="shared" si="0"/>
        <v>3.4.</v>
      </c>
      <c r="B9" s="370" t="str">
        <f t="shared" si="1"/>
        <v>Bilance plynárenské soustavy ČR v posledních 10 letech</v>
      </c>
      <c r="C9" s="371">
        <v>11</v>
      </c>
      <c r="D9" s="369"/>
      <c r="E9" s="372" t="str">
        <f>'3.4'!A1</f>
        <v>3.4. Bilance plynárenské soustavy ČR v posledních 10 letech</v>
      </c>
    </row>
    <row r="10" spans="1:5" ht="14.1" customHeight="1">
      <c r="A10" s="369" t="str">
        <f t="shared" si="0"/>
        <v>3.5.</v>
      </c>
      <c r="B10" s="370" t="str">
        <f t="shared" si="1"/>
        <v>Tok plynu do/z PS ČR včetně DS podle vstupní/výstupní země v posledních 10 letech</v>
      </c>
      <c r="C10" s="371">
        <v>12</v>
      </c>
      <c r="D10" s="369"/>
      <c r="E10" s="372" t="str">
        <f>'3.5'!A1</f>
        <v>3.5. Tok plynu do/z PS ČR včetně DS podle vstupní/výstupní země v posledních 10 letech</v>
      </c>
    </row>
    <row r="11" spans="1:5" ht="14.1" customHeight="1">
      <c r="A11" s="365" t="str">
        <f t="shared" si="0"/>
        <v>4.</v>
      </c>
      <c r="B11" s="366" t="str">
        <f t="shared" si="1"/>
        <v>Zásobníky plynu</v>
      </c>
      <c r="C11" s="367">
        <v>13</v>
      </c>
      <c r="D11" s="365"/>
      <c r="E11" s="368" t="str">
        <f>'4.1'!A1</f>
        <v>4. Zásobníky plynu</v>
      </c>
    </row>
    <row r="12" spans="1:5" ht="14.1" customHeight="1">
      <c r="A12" s="369" t="str">
        <f t="shared" si="0"/>
        <v>4.1.</v>
      </c>
      <c r="B12" s="370" t="str">
        <f t="shared" si="1"/>
        <v>Tok plynu ze/do zásobníků plynu, které náleží do plynárenské soustavy ČR</v>
      </c>
      <c r="C12" s="371">
        <v>13</v>
      </c>
      <c r="D12" s="369"/>
      <c r="E12" s="372" t="str">
        <f>'4.1'!A3</f>
        <v>4.1. Tok plynu ze/do zásobníků plynu, které náleží do plynárenské soustavy ČR</v>
      </c>
    </row>
    <row r="13" spans="1:5" ht="14.1" customHeight="1">
      <c r="A13" s="369" t="str">
        <f t="shared" si="0"/>
        <v>4.2.</v>
      </c>
      <c r="B13" s="370" t="str">
        <f t="shared" si="1"/>
        <v>Tok plynu ze/do zásobníků plynu, které náleží do PS ČR v posledních 10 letech</v>
      </c>
      <c r="C13" s="371">
        <v>14</v>
      </c>
      <c r="D13" s="369"/>
      <c r="E13" s="372" t="str">
        <f>'4.2'!A1</f>
        <v>4.2. Tok plynu ze/do zásobníků plynu, které náleží do PS ČR v posledních 10 letech</v>
      </c>
    </row>
    <row r="14" spans="1:5" ht="14.1" customHeight="1">
      <c r="A14" s="365" t="str">
        <f t="shared" si="0"/>
        <v>5.</v>
      </c>
      <c r="B14" s="366" t="str">
        <f t="shared" si="1"/>
        <v>Výroba všech plynů</v>
      </c>
      <c r="C14" s="367">
        <v>15</v>
      </c>
      <c r="D14" s="365"/>
      <c r="E14" s="368" t="str">
        <f>'5.1'!A1</f>
        <v>5. Výroba všech plynů</v>
      </c>
    </row>
    <row r="15" spans="1:5" ht="14.1" customHeight="1">
      <c r="A15" s="369" t="str">
        <f t="shared" si="0"/>
        <v>5.1.</v>
      </c>
      <c r="B15" s="370" t="str">
        <f t="shared" si="1"/>
        <v>Výroba všech plynů v ČR</v>
      </c>
      <c r="C15" s="371">
        <v>15</v>
      </c>
      <c r="D15" s="369"/>
      <c r="E15" s="372" t="str">
        <f>'5.1'!A3</f>
        <v>5.1. Výroba všech plynů v ČR</v>
      </c>
    </row>
    <row r="16" spans="1:5" ht="14.1" customHeight="1">
      <c r="A16" s="369" t="str">
        <f t="shared" si="0"/>
        <v>5.2.</v>
      </c>
      <c r="B16" s="370" t="str">
        <f t="shared" si="1"/>
        <v>Výroba zemního plynu v ČR v posledních 10 letech</v>
      </c>
      <c r="C16" s="371">
        <v>16</v>
      </c>
      <c r="D16" s="369"/>
      <c r="E16" s="372" t="str">
        <f>'5.2'!A1</f>
        <v>5.2. Výroba zemního plynu v ČR v posledních 10 letech</v>
      </c>
    </row>
    <row r="17" spans="1:5" ht="14.1" customHeight="1">
      <c r="A17" s="365" t="str">
        <f t="shared" si="0"/>
        <v>6.</v>
      </c>
      <c r="B17" s="366" t="str">
        <f t="shared" si="1"/>
        <v>Spotřeba zemního plynu</v>
      </c>
      <c r="C17" s="367">
        <v>17</v>
      </c>
      <c r="D17" s="365"/>
      <c r="E17" s="368" t="str">
        <f>'6.1'!A1</f>
        <v>6. Spotřeba zemního plynu</v>
      </c>
    </row>
    <row r="18" spans="1:5" ht="14.1" customHeight="1">
      <c r="A18" s="369" t="str">
        <f t="shared" si="0"/>
        <v>6.1.</v>
      </c>
      <c r="B18" s="370" t="str">
        <f t="shared" si="1"/>
        <v>Spotřeba zemního plynu v ČR v průběhu roku</v>
      </c>
      <c r="C18" s="371">
        <v>17</v>
      </c>
      <c r="D18" s="369"/>
      <c r="E18" s="372" t="str">
        <f>'6.1'!A3</f>
        <v>6.1. Spotřeba zemního plynu v ČR v průběhu roku</v>
      </c>
    </row>
    <row r="19" spans="1:5" ht="14.1" customHeight="1">
      <c r="A19" s="369" t="str">
        <f t="shared" si="0"/>
        <v>6.2.</v>
      </c>
      <c r="B19" s="370" t="str">
        <f t="shared" si="1"/>
        <v>Podíl spotřeb zemního plynu v jednotlivých obdobích roku na celkové roční spotřebě v ČR</v>
      </c>
      <c r="C19" s="371">
        <v>18</v>
      </c>
      <c r="D19" s="369"/>
      <c r="E19" s="372" t="str">
        <f>'6.2'!A1</f>
        <v>6.2. Podíl spotřeb zemního plynu v jednotlivých obdobích roku na celkové roční spotřebě v ČR</v>
      </c>
    </row>
    <row r="20" spans="1:5" ht="14.1" customHeight="1">
      <c r="A20" s="369" t="str">
        <f t="shared" si="0"/>
        <v>6.3.</v>
      </c>
      <c r="B20" s="370" t="str">
        <f t="shared" si="1"/>
        <v>Teplota ovzduší v ČR v průběhu roku</v>
      </c>
      <c r="C20" s="371">
        <v>19</v>
      </c>
      <c r="D20" s="369"/>
      <c r="E20" s="372" t="str">
        <f>'6.3'!A1</f>
        <v>6.3. Teplota ovzduší v ČR v průběhu roku</v>
      </c>
    </row>
    <row r="21" spans="1:5" ht="14.1" customHeight="1">
      <c r="A21" s="369" t="str">
        <f t="shared" si="0"/>
        <v>6.4.</v>
      </c>
      <c r="B21" s="370" t="str">
        <f t="shared" si="1"/>
        <v>Vývoj spotřeby zemního plynu v ČR v posledních 10 letech</v>
      </c>
      <c r="C21" s="371">
        <v>20</v>
      </c>
      <c r="D21" s="369"/>
      <c r="E21" s="372" t="str">
        <f>'6.4'!A1</f>
        <v>6.4. Vývoj spotřeby zemního plynu v ČR v posledních 10 letech</v>
      </c>
    </row>
    <row r="22" spans="1:5" ht="14.1" customHeight="1">
      <c r="A22" s="369" t="str">
        <f t="shared" si="0"/>
        <v>6.5.</v>
      </c>
      <c r="B22" s="370" t="str">
        <f t="shared" si="1"/>
        <v>Denní maximální a minimální spotřeba zemního plynu v ČR v průběhu roku</v>
      </c>
      <c r="C22" s="371">
        <v>21</v>
      </c>
      <c r="D22" s="369"/>
      <c r="E22" s="372" t="str">
        <f>'6.5'!A1</f>
        <v>6.5. Denní maximální a minimální spotřeba zemního plynu v ČR v průběhu roku</v>
      </c>
    </row>
    <row r="23" spans="1:5" ht="14.1" customHeight="1">
      <c r="A23" s="369" t="str">
        <f t="shared" si="0"/>
        <v>6.6.</v>
      </c>
      <c r="B23" s="370" t="str">
        <f t="shared" si="1"/>
        <v>Denní teplotní gradient a modelová spotřeba zemního plynu v ČR</v>
      </c>
      <c r="C23" s="371">
        <v>22</v>
      </c>
      <c r="D23" s="369"/>
      <c r="E23" s="372" t="str">
        <f>'6.6'!A1</f>
        <v>6.6. Denní teplotní gradient a modelová spotřeba zemního plynu v ČR</v>
      </c>
    </row>
    <row r="24" spans="1:5" ht="14.1" customHeight="1">
      <c r="A24" s="369" t="str">
        <f t="shared" si="0"/>
        <v>6.7.</v>
      </c>
      <c r="B24" s="370" t="str">
        <f t="shared" si="1"/>
        <v>Vývoj denních spotřeb zemního plynu v ČR v posledních 10 letech</v>
      </c>
      <c r="C24" s="371">
        <v>23</v>
      </c>
      <c r="D24" s="369"/>
      <c r="E24" s="372" t="str">
        <f>'6.7'!A1</f>
        <v>6.7. Vývoj denních spotřeb zemního plynu v ČR v posledních 10 letech</v>
      </c>
    </row>
    <row r="25" spans="1:5" ht="14.1" customHeight="1">
      <c r="A25" s="365" t="str">
        <f t="shared" si="0"/>
        <v>7.</v>
      </c>
      <c r="B25" s="366" t="str">
        <f t="shared" si="1"/>
        <v>Kontrolní hodinový odečet</v>
      </c>
      <c r="C25" s="367">
        <v>24</v>
      </c>
      <c r="D25" s="365"/>
      <c r="E25" s="368" t="str">
        <f>'7.1'!A1</f>
        <v>7. Kontrolní hodinový odečet</v>
      </c>
    </row>
    <row r="26" spans="1:5" ht="14.1" customHeight="1">
      <c r="A26" s="369" t="str">
        <f t="shared" si="0"/>
        <v>7.1.</v>
      </c>
      <c r="B26" s="370" t="str">
        <f t="shared" si="1"/>
        <v>Kontrolní hodinový odečet podle distribučních soustav v ČR</v>
      </c>
      <c r="C26" s="371">
        <v>24</v>
      </c>
      <c r="D26" s="369"/>
      <c r="E26" s="372" t="str">
        <f>'7.1'!A3</f>
        <v>7.1. Kontrolní hodinový odečet podle distribučních soustav v ČR</v>
      </c>
    </row>
    <row r="27" spans="1:5" ht="14.1" customHeight="1">
      <c r="A27" s="369" t="str">
        <f t="shared" si="0"/>
        <v>7.2.</v>
      </c>
      <c r="B27" s="370" t="str">
        <f t="shared" si="1"/>
        <v>Bilance plynárenské soustavy ČR v den KHO</v>
      </c>
      <c r="C27" s="371">
        <v>25</v>
      </c>
      <c r="D27" s="369"/>
      <c r="E27" s="372" t="str">
        <f>'7.2'!A1</f>
        <v>7.2. Bilance plynárenské soustavy ČR v den KHO</v>
      </c>
    </row>
    <row r="28" spans="1:5" ht="14.1" customHeight="1">
      <c r="A28" s="369" t="str">
        <f t="shared" si="0"/>
        <v>7.3.</v>
      </c>
      <c r="B28" s="370" t="str">
        <f t="shared" si="1"/>
        <v>Schéma bilance plynárenské soustavy ČR v den KHO</v>
      </c>
      <c r="C28" s="371">
        <v>26</v>
      </c>
      <c r="D28" s="369"/>
      <c r="E28" s="372" t="str">
        <f>'7.3'!A1</f>
        <v>7.3. Schéma bilance plynárenské soustavy ČR v den KHO</v>
      </c>
    </row>
    <row r="29" spans="1:5" ht="14.1" customHeight="1">
      <c r="A29" s="369" t="str">
        <f t="shared" si="0"/>
        <v>7.4.</v>
      </c>
      <c r="B29" s="370" t="str">
        <f t="shared" si="1"/>
        <v>Kontrolní hodinový odečet v ČR v posledních 10 letech</v>
      </c>
      <c r="C29" s="371">
        <v>27</v>
      </c>
      <c r="D29" s="369"/>
      <c r="E29" s="372" t="str">
        <f>'7.4'!A1</f>
        <v>7.4. Kontrolní hodinový odečet v ČR v posledních 10 letech</v>
      </c>
    </row>
    <row r="30" spans="1:5" ht="14.1" customHeight="1">
      <c r="A30" s="369" t="str">
        <f t="shared" si="0"/>
        <v>7.5.</v>
      </c>
      <c r="B30" s="370" t="str">
        <f t="shared" si="1"/>
        <v>Kontrolní hodinový odečet v ČR v posledních 10 letech</v>
      </c>
      <c r="C30" s="371">
        <v>28</v>
      </c>
      <c r="D30" s="369"/>
      <c r="E30" s="372" t="str">
        <f>'7.5'!A1</f>
        <v>7.5. Kontrolní hodinový odečet v ČR v posledních 10 letech</v>
      </c>
    </row>
    <row r="31" spans="1:5" ht="14.1" customHeight="1">
      <c r="A31" s="365" t="str">
        <f t="shared" si="0"/>
        <v>8.</v>
      </c>
      <c r="B31" s="366" t="str">
        <f t="shared" si="1"/>
        <v>Spotřeba zemního plynu podle kategorií zákazníků a způsobu užití</v>
      </c>
      <c r="C31" s="367">
        <v>29</v>
      </c>
      <c r="D31" s="365"/>
      <c r="E31" s="368" t="str">
        <f>'8.1'!A1</f>
        <v>8. Spotřeba zemního plynu podle kategorií zákazníků a způsobu užití</v>
      </c>
    </row>
    <row r="32" spans="1:5" ht="14.1" customHeight="1">
      <c r="A32" s="369" t="str">
        <f t="shared" si="0"/>
        <v>8.1.</v>
      </c>
      <c r="B32" s="370" t="str">
        <f t="shared" si="1"/>
        <v>Spotřeba zemního plynu v ČR v průběhu roku a v posledních 10 letech</v>
      </c>
      <c r="C32" s="371">
        <v>29</v>
      </c>
      <c r="D32" s="369"/>
      <c r="E32" s="372" t="str">
        <f>'8.1'!A3</f>
        <v>8.1. Spotřeba zemního plynu v ČR v průběhu roku a v posledních 10 letech</v>
      </c>
    </row>
    <row r="33" spans="1:5" ht="14.1" customHeight="1">
      <c r="A33" s="369" t="str">
        <f t="shared" si="0"/>
        <v>8.2.</v>
      </c>
      <c r="B33" s="370" t="str">
        <f t="shared" si="1"/>
        <v>Spotřeba zemního plynu v ČR podle kategorie VO v průběhu roku a v posledních 10 letech</v>
      </c>
      <c r="C33" s="371">
        <v>30</v>
      </c>
      <c r="D33" s="369"/>
      <c r="E33" s="372" t="str">
        <f>'8.2'!A1</f>
        <v>8.2. Spotřeba zemního plynu v ČR podle kategorie VO v průběhu roku a v posledních 10 letech</v>
      </c>
    </row>
    <row r="34" spans="1:5" ht="14.1" customHeight="1">
      <c r="A34" s="369" t="str">
        <f t="shared" si="0"/>
        <v>8.3.</v>
      </c>
      <c r="B34" s="370" t="str">
        <f t="shared" si="1"/>
        <v>Spotřeba zemního plynu v ČR podle kategorie SO v průběhu roku a v posledních 10 letech</v>
      </c>
      <c r="C34" s="371">
        <v>31</v>
      </c>
      <c r="D34" s="369"/>
      <c r="E34" s="372" t="str">
        <f>'8.3'!A1</f>
        <v>8.3. Spotřeba zemního plynu v ČR podle kategorie SO v průběhu roku a v posledních 10 letech</v>
      </c>
    </row>
    <row r="35" spans="1:5" ht="14.1" customHeight="1">
      <c r="A35" s="369" t="str">
        <f t="shared" si="0"/>
        <v>8.4.</v>
      </c>
      <c r="B35" s="370" t="str">
        <f t="shared" si="1"/>
        <v>Spotřeba zemního plynu v ČR podle kategorie MO v průběhu roku a v posledních 10 letech</v>
      </c>
      <c r="C35" s="371">
        <v>32</v>
      </c>
      <c r="D35" s="369"/>
      <c r="E35" s="372" t="str">
        <f>'8.4'!A1</f>
        <v>8.4. Spotřeba zemního plynu v ČR podle kategorie MO v průběhu roku a v posledních 10 letech</v>
      </c>
    </row>
    <row r="36" spans="1:5" ht="14.1" customHeight="1">
      <c r="A36" s="369" t="str">
        <f t="shared" si="0"/>
        <v>8.5.</v>
      </c>
      <c r="B36" s="370" t="str">
        <f t="shared" si="1"/>
        <v>Spotřeba zemního plynu v ČR podle kategorie DOM v průběhu roku a v posledních 10 letech</v>
      </c>
      <c r="C36" s="371">
        <v>33</v>
      </c>
      <c r="D36" s="369"/>
      <c r="E36" s="372" t="str">
        <f>'8.5'!A1</f>
        <v>8.5. Spotřeba zemního plynu v ČR podle kategorie DOM v průběhu roku a v posledních 10 letech</v>
      </c>
    </row>
    <row r="37" spans="1:5" ht="14.1" customHeight="1">
      <c r="A37" s="369" t="str">
        <f t="shared" si="0"/>
        <v>8.6.</v>
      </c>
      <c r="B37" s="370" t="str">
        <f t="shared" si="1"/>
        <v>Dodávka zemního plynu v ČR do CNG stanic v průběhu roku a v posledních 10 letech</v>
      </c>
      <c r="C37" s="371">
        <v>34</v>
      </c>
      <c r="D37" s="369"/>
      <c r="E37" s="372" t="str">
        <f>'8.6'!A1</f>
        <v>8.6. Dodávka zemního plynu v ČR do CNG stanic v průběhu roku a v posledních 10 letech</v>
      </c>
    </row>
    <row r="38" spans="1:5" ht="14.1" customHeight="1">
      <c r="A38" s="369" t="str">
        <f t="shared" si="0"/>
        <v>8.7.</v>
      </c>
      <c r="B38" s="370" t="str">
        <f t="shared" si="1"/>
        <v>Spotřeba zemního plynu v ČR na výrobu elektřiny v průběhu roku a v posledních 10 letech</v>
      </c>
      <c r="C38" s="371">
        <v>35</v>
      </c>
      <c r="D38" s="369"/>
      <c r="E38" s="372" t="str">
        <f>'8.7'!A1</f>
        <v>8.7. Spotřeba zemního plynu v ČR na výrobu elektřiny v průběhu roku a v posledních 10 letech</v>
      </c>
    </row>
    <row r="39" spans="1:5" ht="14.1" customHeight="1">
      <c r="A39" s="369" t="str">
        <f t="shared" si="0"/>
        <v>8.8.</v>
      </c>
      <c r="B39" s="370" t="str">
        <f t="shared" si="1"/>
        <v>Spotřeba zemního plynu v ČR podle kategorií zákazníků v průběhu roku</v>
      </c>
      <c r="C39" s="371">
        <v>36</v>
      </c>
      <c r="D39" s="369"/>
      <c r="E39" s="372" t="str">
        <f>'8.8'!A1</f>
        <v>8.8. Spotřeba zemního plynu v ČR podle kategorií zákazníků v průběhu roku</v>
      </c>
    </row>
    <row r="40" spans="1:5" ht="14.1" customHeight="1">
      <c r="A40" s="369" t="str">
        <f t="shared" si="0"/>
        <v>8.9.</v>
      </c>
      <c r="B40" s="370" t="str">
        <f t="shared" si="1"/>
        <v>Podíl spotřeby zemního plynu podle kategorie zákazníků a způsobu užití v ČR</v>
      </c>
      <c r="C40" s="371">
        <v>37</v>
      </c>
      <c r="D40" s="369"/>
      <c r="E40" s="372" t="str">
        <f>'8.9'!A1</f>
        <v>8.9. Podíl spotřeby zemního plynu podle kategorie zákazníků a způsobu užití v ČR</v>
      </c>
    </row>
    <row r="41" spans="1:5" ht="14.1" customHeight="1">
      <c r="A41" s="365" t="str">
        <f t="shared" si="0"/>
        <v>9.</v>
      </c>
      <c r="B41" s="366" t="str">
        <f t="shared" si="1"/>
        <v>Spotřeba zemního plynu podle distribučních soustav</v>
      </c>
      <c r="C41" s="367">
        <v>38</v>
      </c>
      <c r="D41" s="365"/>
      <c r="E41" s="368" t="str">
        <f>'9.1'!A1</f>
        <v>9. Spotřeba zemního plynu podle distribučních soustav</v>
      </c>
    </row>
    <row r="42" spans="1:5" ht="14.1" customHeight="1">
      <c r="A42" s="369" t="str">
        <f t="shared" si="0"/>
        <v>9.1.</v>
      </c>
      <c r="B42" s="370" t="str">
        <f t="shared" si="1"/>
        <v>Spotřeba zemního plynu podle plynárenských soustav, kategorií zákazníků a CNG v ČR</v>
      </c>
      <c r="C42" s="371">
        <v>38</v>
      </c>
      <c r="D42" s="369"/>
      <c r="E42" s="372" t="str">
        <f>'9.1'!A3</f>
        <v>9.1. Spotřeba zemního plynu podle plynárenských soustav, kategorií zákazníků a CNG v ČR</v>
      </c>
    </row>
    <row r="43" spans="1:5" ht="14.1" customHeight="1">
      <c r="A43" s="369" t="str">
        <f t="shared" si="0"/>
        <v>9.2.</v>
      </c>
      <c r="B43" s="370" t="str">
        <f t="shared" si="1"/>
        <v>Spotřeba zemního plynu podle plynárenských soustav v ČR v průběhu roku</v>
      </c>
      <c r="C43" s="371">
        <v>39</v>
      </c>
      <c r="D43" s="369"/>
      <c r="E43" s="372" t="str">
        <f>'9.2'!A1</f>
        <v>9.2. Spotřeba zemního plynu podle plynárenských soustav v ČR v průběhu roku</v>
      </c>
    </row>
    <row r="44" spans="1:5" ht="14.1" customHeight="1">
      <c r="A44" s="369" t="str">
        <f t="shared" si="0"/>
        <v>9.3.</v>
      </c>
      <c r="B44" s="370" t="str">
        <f t="shared" si="1"/>
        <v>Množství plynu distribuovaného přes lokální distribuční soustavy v ČR</v>
      </c>
      <c r="C44" s="371">
        <v>40</v>
      </c>
      <c r="D44" s="369"/>
      <c r="E44" s="372" t="str">
        <f>'9.3'!A1</f>
        <v>9.3. Množství plynu distribuovaného přes lokální distribuční soustavy v ČR</v>
      </c>
    </row>
    <row r="45" spans="1:5" ht="14.1" customHeight="1">
      <c r="A45" s="369" t="str">
        <f t="shared" si="0"/>
        <v>9.4.</v>
      </c>
      <c r="B45" s="370" t="str">
        <f t="shared" si="1"/>
        <v>Délky plynovodů plynárenských soustav v ČR podle tlakových úrovní</v>
      </c>
      <c r="C45" s="371">
        <v>41</v>
      </c>
      <c r="D45" s="369"/>
      <c r="E45" s="372" t="str">
        <f>'9.4'!A1</f>
        <v>9.4. Délky plynovodů plynárenských soustav v ČR podle tlakových úrovní</v>
      </c>
    </row>
    <row r="46" spans="1:5" ht="14.1" customHeight="1">
      <c r="A46" s="369" t="str">
        <f t="shared" si="0"/>
        <v>9.5.</v>
      </c>
      <c r="B46" s="370" t="str">
        <f t="shared" si="1"/>
        <v>Délky plynovodů plynárenských soustav v ČR podle tlakových úrovní v posledních 10 letech</v>
      </c>
      <c r="C46" s="371">
        <v>42</v>
      </c>
      <c r="D46" s="369"/>
      <c r="E46" s="372" t="str">
        <f>'9.5'!A1</f>
        <v>9.5. Délky plynovodů plynárenských soustav v ČR podle tlakových úrovní v posledních 10 letech</v>
      </c>
    </row>
    <row r="47" spans="1:5" ht="14.1" customHeight="1">
      <c r="A47" s="365" t="str">
        <f t="shared" si="0"/>
        <v>10.</v>
      </c>
      <c r="B47" s="366" t="str">
        <f t="shared" si="1"/>
        <v>Tarifní statistiky podle kategorie odběru a pásma v ČR letech 2011 - 2018</v>
      </c>
      <c r="C47" s="367">
        <v>43</v>
      </c>
      <c r="D47" s="365"/>
      <c r="E47" s="368" t="str">
        <f>'10'!A1</f>
        <v>10. Tarifní statistiky podle kategorie odběru a pásma v ČR letech 2011 - 2018</v>
      </c>
    </row>
    <row r="48" spans="1:5" ht="14.1" customHeight="1">
      <c r="A48" s="365" t="str">
        <f t="shared" si="0"/>
        <v>11.</v>
      </c>
      <c r="B48" s="366" t="str">
        <f t="shared" si="1"/>
        <v>Spotřeba zemního plynu podle krajů</v>
      </c>
      <c r="C48" s="367">
        <v>45</v>
      </c>
      <c r="D48" s="365"/>
      <c r="E48" s="368" t="str">
        <f>'11.1'!A1</f>
        <v>11. Spotřeba zemního plynu podle krajů</v>
      </c>
    </row>
    <row r="49" spans="1:5" s="376" customFormat="1" ht="14.1" customHeight="1">
      <c r="A49" s="373" t="str">
        <f t="shared" si="0"/>
        <v>11.1.</v>
      </c>
      <c r="B49" s="374" t="str">
        <f t="shared" si="1"/>
        <v>Spotřeba zemního plynu podle krajů, kategorií zákazníků a CNG v ČR</v>
      </c>
      <c r="C49" s="371">
        <v>45</v>
      </c>
      <c r="D49" s="373"/>
      <c r="E49" s="375" t="str">
        <f>'11.1'!A3</f>
        <v>11.1. Spotřeba zemního plynu podle krajů, kategorií zákazníků a CNG v ČR</v>
      </c>
    </row>
    <row r="50" spans="1:5" ht="14.1" customHeight="1">
      <c r="A50" s="377" t="str">
        <f t="shared" si="0"/>
        <v>11.2.</v>
      </c>
      <c r="B50" s="378" t="str">
        <f t="shared" si="1"/>
        <v>Spotřeba zemního plynu a počet zákazníků podle krajů v ČR</v>
      </c>
      <c r="C50" s="371">
        <v>47</v>
      </c>
      <c r="D50" s="377"/>
      <c r="E50" s="379" t="str">
        <f>'11.2'!A1</f>
        <v>11.2. Spotřeba zemního plynu a počet zákazníků podle krajů v ČR</v>
      </c>
    </row>
    <row r="51" spans="1:5" ht="14.1" customHeight="1">
      <c r="A51" s="377" t="str">
        <f t="shared" si="0"/>
        <v>11.3.</v>
      </c>
      <c r="B51" s="378" t="str">
        <f t="shared" si="1"/>
        <v>Počet zákazníků podle krajů, kategorie zákazníků a CNG v ČR</v>
      </c>
      <c r="C51" s="371">
        <v>48</v>
      </c>
      <c r="D51" s="377"/>
      <c r="E51" s="379" t="str">
        <f>'11.3'!A1</f>
        <v>11.3. Počet zákazníků podle krajů, kategorie zákazníků a CNG v ČR</v>
      </c>
    </row>
    <row r="52" spans="1:5" ht="14.1" customHeight="1">
      <c r="A52" s="380" t="str">
        <f t="shared" si="0"/>
        <v>11.4.</v>
      </c>
      <c r="B52" s="381" t="str">
        <f t="shared" si="1"/>
        <v>Spotřeba zemního plynu podle krajů v ČR v průběhu roku a v posledních 10 letech</v>
      </c>
      <c r="C52" s="371">
        <v>49</v>
      </c>
      <c r="D52" s="380"/>
      <c r="E52" s="382" t="str">
        <f>'11.4'!A1</f>
        <v>11.4. Spotřeba zemního plynu podle krajů v ČR v průběhu roku a v posledních 10 letech</v>
      </c>
    </row>
    <row r="53" spans="1:5" ht="14.1" customHeight="1">
      <c r="A53" s="383" t="str">
        <f t="shared" si="0"/>
        <v>11.5.</v>
      </c>
      <c r="B53" s="384" t="str">
        <f t="shared" si="1"/>
        <v>Teplota ovzduší podle krajů v ČR v průběhu roku a v posledních 10 letech</v>
      </c>
      <c r="C53" s="371">
        <v>51</v>
      </c>
      <c r="D53" s="383"/>
      <c r="E53" s="385" t="str">
        <f>'11.5'!A1</f>
        <v>11.5. Teplota ovzduší podle krajů v ČR v průběhu roku a v posledních 10 letech</v>
      </c>
    </row>
    <row r="54" spans="1:5" ht="14.1" customHeight="1">
      <c r="A54" s="386" t="str">
        <f t="shared" si="0"/>
        <v>12.</v>
      </c>
      <c r="B54" s="387" t="str">
        <f t="shared" si="1"/>
        <v>Historická data</v>
      </c>
      <c r="C54" s="367">
        <v>52</v>
      </c>
      <c r="D54" s="386"/>
      <c r="E54" s="388" t="str">
        <f>'12.1'!A1</f>
        <v>12. Historická data</v>
      </c>
    </row>
    <row r="55" spans="1:5" ht="14.1" customHeight="1">
      <c r="A55" s="389" t="str">
        <f t="shared" si="0"/>
        <v>12.1.</v>
      </c>
      <c r="B55" s="390" t="str">
        <f t="shared" si="1"/>
        <v>Spotřeba zemního plynu a svítiplynu v ČR v posledních 70 letech</v>
      </c>
      <c r="C55" s="371">
        <v>52</v>
      </c>
      <c r="D55" s="389"/>
      <c r="E55" s="391" t="str">
        <f>'12.1'!A3</f>
        <v>12.1. Spotřeba zemního plynu a svítiplynu v ČR v posledních 70 letech</v>
      </c>
    </row>
    <row r="56" spans="1:5" ht="14.1" customHeight="1">
      <c r="A56" s="389" t="str">
        <f t="shared" si="0"/>
        <v>12.2.</v>
      </c>
      <c r="B56" s="390" t="str">
        <f t="shared" si="1"/>
        <v>Spotřeba zemního plynu podle kategorie odběru v ČR v posledních 70 letech</v>
      </c>
      <c r="C56" s="371">
        <v>54</v>
      </c>
      <c r="D56" s="389"/>
      <c r="E56" s="391" t="str">
        <f>'12.2'!A1</f>
        <v>12.2. Spotřeba zemního plynu podle kategorie odběru v ČR v posledních 70 letech</v>
      </c>
    </row>
    <row r="57" spans="1:5" ht="14.1" customHeight="1">
      <c r="A57" s="389" t="str">
        <f t="shared" si="0"/>
        <v>12.3.</v>
      </c>
      <c r="B57" s="390" t="str">
        <f t="shared" si="1"/>
        <v>Průměrná teplota ovzduší v ČR v posledních 30 letech</v>
      </c>
      <c r="C57" s="371">
        <v>57</v>
      </c>
      <c r="D57" s="389"/>
      <c r="E57" s="391" t="str">
        <f>'12.3'!A1</f>
        <v>12.3. Průměrná teplota ovzduší v ČR v posledních 30 letech</v>
      </c>
    </row>
    <row r="58" spans="1:5" ht="13.5" customHeight="1">
      <c r="A58" s="386" t="str">
        <f t="shared" si="0"/>
        <v>13.</v>
      </c>
      <c r="B58" s="387" t="str">
        <f t="shared" si="1"/>
        <v>Schéma, toky plynu a mapa plynárenské soustavy ČR</v>
      </c>
      <c r="C58" s="367">
        <v>58</v>
      </c>
      <c r="D58" s="389"/>
      <c r="E58" s="388" t="str">
        <f>'13'!A1</f>
        <v>13. Schéma, toky plynu a mapa plynárenské soustavy ČR</v>
      </c>
    </row>
    <row r="59" spans="1:5" ht="12" customHeight="1">
      <c r="A59" s="362"/>
      <c r="B59" s="362"/>
      <c r="C59" s="392"/>
    </row>
    <row r="60" spans="1:5" ht="12" customHeight="1">
      <c r="A60" s="362"/>
      <c r="B60" s="362"/>
      <c r="C60" s="392"/>
    </row>
    <row r="61" spans="1:5" ht="12" customHeight="1">
      <c r="A61" s="362"/>
      <c r="B61" s="362"/>
      <c r="C61" s="392"/>
    </row>
    <row r="62" spans="1:5" ht="12" customHeight="1">
      <c r="A62" s="362"/>
      <c r="B62" s="362"/>
      <c r="C62" s="392"/>
    </row>
    <row r="63" spans="1:5" ht="12" customHeight="1">
      <c r="A63" s="362"/>
      <c r="B63" s="362"/>
      <c r="C63" s="393"/>
    </row>
    <row r="64" spans="1:5" ht="12" customHeight="1"/>
    <row r="65" ht="12" customHeight="1"/>
    <row r="66" ht="12" customHeight="1"/>
    <row r="67" ht="12" customHeight="1"/>
    <row r="68" ht="12" customHeight="1"/>
    <row r="69" ht="12" customHeight="1"/>
  </sheetData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S353"/>
  <sheetViews>
    <sheetView showGridLines="0" zoomScaleNormal="100" zoomScaleSheetLayoutView="100" workbookViewId="0"/>
  </sheetViews>
  <sheetFormatPr defaultColWidth="9.140625" defaultRowHeight="12.75"/>
  <cols>
    <col min="1" max="1" width="14.42578125" style="826" customWidth="1"/>
    <col min="2" max="9" width="9.7109375" style="860" customWidth="1"/>
    <col min="10" max="11" width="9.140625" style="826"/>
    <col min="12" max="12" width="3.7109375" style="826" customWidth="1"/>
    <col min="13" max="13" width="2.85546875" style="826" customWidth="1"/>
    <col min="14" max="16384" width="9.140625" style="826"/>
  </cols>
  <sheetData>
    <row r="1" spans="1:19" ht="18" customHeight="1">
      <c r="A1" s="871" t="s">
        <v>504</v>
      </c>
      <c r="B1" s="871"/>
      <c r="C1" s="871"/>
      <c r="D1" s="871"/>
      <c r="E1" s="871"/>
      <c r="F1" s="871"/>
      <c r="G1" s="871"/>
      <c r="H1" s="871"/>
      <c r="I1" s="905"/>
      <c r="J1" s="904"/>
      <c r="K1" s="904"/>
    </row>
    <row r="2" spans="1:19" ht="5.0999999999999996" customHeight="1">
      <c r="A2" s="906"/>
      <c r="B2" s="906"/>
      <c r="C2" s="906"/>
      <c r="D2" s="906"/>
      <c r="E2" s="906"/>
      <c r="F2" s="906"/>
      <c r="G2" s="906"/>
      <c r="H2" s="906"/>
      <c r="I2" s="907"/>
      <c r="J2" s="904"/>
      <c r="K2" s="904"/>
    </row>
    <row r="3" spans="1:19" ht="15" customHeight="1">
      <c r="A3" s="1722">
        <v>2019</v>
      </c>
      <c r="B3" s="1723"/>
      <c r="C3" s="1723"/>
      <c r="D3" s="1723"/>
      <c r="E3" s="1723"/>
      <c r="F3" s="1723"/>
      <c r="G3" s="1723"/>
      <c r="H3" s="1723"/>
      <c r="I3" s="1724"/>
      <c r="J3" s="904"/>
      <c r="K3" s="904"/>
    </row>
    <row r="4" spans="1:19" ht="20.25" customHeight="1">
      <c r="A4" s="136"/>
      <c r="B4" s="1717" t="s">
        <v>228</v>
      </c>
      <c r="C4" s="1718"/>
      <c r="D4" s="1717" t="s">
        <v>229</v>
      </c>
      <c r="E4" s="1718"/>
      <c r="F4" s="1719" t="s">
        <v>230</v>
      </c>
      <c r="G4" s="1720"/>
      <c r="H4" s="1720"/>
      <c r="I4" s="1721"/>
      <c r="N4" s="878"/>
      <c r="O4" s="828"/>
      <c r="P4" s="829"/>
      <c r="S4" s="828"/>
    </row>
    <row r="5" spans="1:19" ht="17.25" customHeight="1">
      <c r="A5" s="137"/>
      <c r="B5" s="1714">
        <v>2019</v>
      </c>
      <c r="C5" s="1716"/>
      <c r="D5" s="1714"/>
      <c r="E5" s="1716"/>
      <c r="F5" s="1714">
        <f>B5</f>
        <v>2019</v>
      </c>
      <c r="G5" s="1715"/>
      <c r="H5" s="1714">
        <f>B5</f>
        <v>2019</v>
      </c>
      <c r="I5" s="1715"/>
      <c r="N5" s="878"/>
      <c r="O5" s="828"/>
      <c r="P5" s="829"/>
      <c r="S5" s="828"/>
    </row>
    <row r="6" spans="1:19" ht="16.5" customHeight="1">
      <c r="A6" s="124"/>
      <c r="B6" s="1714" t="s">
        <v>87</v>
      </c>
      <c r="C6" s="1716"/>
      <c r="D6" s="1714" t="s">
        <v>87</v>
      </c>
      <c r="E6" s="1716"/>
      <c r="F6" s="1714" t="s">
        <v>51</v>
      </c>
      <c r="G6" s="1716"/>
      <c r="H6" s="1714" t="s">
        <v>52</v>
      </c>
      <c r="I6" s="1716"/>
      <c r="N6" s="878"/>
      <c r="O6" s="828"/>
      <c r="P6" s="829"/>
      <c r="S6" s="828"/>
    </row>
    <row r="7" spans="1:19" ht="12.95" customHeight="1">
      <c r="A7" s="138" t="str">
        <f>'6.1'!A8</f>
        <v>Období</v>
      </c>
      <c r="B7" s="139" t="s">
        <v>426</v>
      </c>
      <c r="C7" s="140" t="s">
        <v>49</v>
      </c>
      <c r="D7" s="139" t="s">
        <v>426</v>
      </c>
      <c r="E7" s="140" t="s">
        <v>49</v>
      </c>
      <c r="F7" s="139" t="s">
        <v>426</v>
      </c>
      <c r="G7" s="140" t="s">
        <v>49</v>
      </c>
      <c r="H7" s="139" t="s">
        <v>426</v>
      </c>
      <c r="I7" s="140" t="s">
        <v>49</v>
      </c>
      <c r="N7" s="878"/>
      <c r="O7" s="828"/>
      <c r="P7" s="829"/>
      <c r="S7" s="828"/>
    </row>
    <row r="8" spans="1:19" ht="12.95" customHeight="1">
      <c r="A8" s="895" t="str">
        <f>'6.1'!A9</f>
        <v>leden</v>
      </c>
      <c r="B8" s="873">
        <v>1.1974062569581145</v>
      </c>
      <c r="C8" s="874">
        <v>12.801302896467266</v>
      </c>
      <c r="D8" s="873">
        <v>1.0834663176710673</v>
      </c>
      <c r="E8" s="874">
        <v>11.583186934284178</v>
      </c>
      <c r="F8" s="873">
        <v>40.750999346858087</v>
      </c>
      <c r="G8" s="874">
        <v>435.6632370521495</v>
      </c>
      <c r="H8" s="873">
        <v>55.119874430355466</v>
      </c>
      <c r="I8" s="874">
        <v>589.27887180975677</v>
      </c>
      <c r="N8" s="878"/>
      <c r="O8" s="828"/>
      <c r="P8" s="829"/>
      <c r="S8" s="828"/>
    </row>
    <row r="9" spans="1:19" ht="12.95" customHeight="1">
      <c r="A9" s="830" t="str">
        <f>'6.1'!A10</f>
        <v>únor</v>
      </c>
      <c r="B9" s="873">
        <v>1.3011590525315615</v>
      </c>
      <c r="C9" s="896">
        <v>13.899274705863569</v>
      </c>
      <c r="D9" s="873">
        <v>1.2239407666328437</v>
      </c>
      <c r="E9" s="896">
        <v>13.074411545641921</v>
      </c>
      <c r="F9" s="873">
        <v>39.537536229633261</v>
      </c>
      <c r="G9" s="896">
        <v>422.34888669413925</v>
      </c>
      <c r="H9" s="873">
        <v>55.151444860011999</v>
      </c>
      <c r="I9" s="896">
        <v>589.1401831645021</v>
      </c>
      <c r="N9" s="878"/>
      <c r="O9" s="828"/>
      <c r="P9" s="829"/>
      <c r="S9" s="828"/>
    </row>
    <row r="10" spans="1:19" ht="12.95" customHeight="1">
      <c r="A10" s="897" t="str">
        <f>'6.1'!A11</f>
        <v>březen</v>
      </c>
      <c r="B10" s="880">
        <v>0.89690723305917519</v>
      </c>
      <c r="C10" s="881">
        <v>9.5709923480644186</v>
      </c>
      <c r="D10" s="880">
        <v>1.2109540410084094</v>
      </c>
      <c r="E10" s="881">
        <v>12.922219191853141</v>
      </c>
      <c r="F10" s="880">
        <v>33.60875404900402</v>
      </c>
      <c r="G10" s="881">
        <v>358.6425841765664</v>
      </c>
      <c r="H10" s="880">
        <v>44.371640845714126</v>
      </c>
      <c r="I10" s="881">
        <v>473.49449235333947</v>
      </c>
      <c r="N10" s="878"/>
      <c r="O10" s="828"/>
      <c r="P10" s="829"/>
      <c r="S10" s="828"/>
    </row>
    <row r="11" spans="1:19" ht="12.95" customHeight="1">
      <c r="A11" s="895" t="str">
        <f>'6.1'!A12</f>
        <v>duben</v>
      </c>
      <c r="B11" s="873">
        <v>0.93753794696923953</v>
      </c>
      <c r="C11" s="874">
        <v>10.010123852002975</v>
      </c>
      <c r="D11" s="873">
        <v>1.0729054526674242</v>
      </c>
      <c r="E11" s="874">
        <v>11.45544721406632</v>
      </c>
      <c r="F11" s="873">
        <v>30.874026924335148</v>
      </c>
      <c r="G11" s="874">
        <v>329.64301266070169</v>
      </c>
      <c r="H11" s="873">
        <v>42.124482287966018</v>
      </c>
      <c r="I11" s="874">
        <v>449.76449888473735</v>
      </c>
      <c r="N11" s="878"/>
      <c r="O11" s="828"/>
      <c r="P11" s="829"/>
      <c r="S11" s="828"/>
    </row>
    <row r="12" spans="1:19" ht="12.95" customHeight="1">
      <c r="A12" s="830" t="str">
        <f>'6.1'!A13</f>
        <v>květen</v>
      </c>
      <c r="B12" s="873">
        <v>0.93662688772960823</v>
      </c>
      <c r="C12" s="896">
        <v>9.9736115944764947</v>
      </c>
      <c r="D12" s="873">
        <v>0.59649990995933178</v>
      </c>
      <c r="E12" s="896">
        <v>6.3517911945658856</v>
      </c>
      <c r="F12" s="873" t="s">
        <v>54</v>
      </c>
      <c r="G12" s="896" t="s">
        <v>54</v>
      </c>
      <c r="H12" s="873" t="s">
        <v>54</v>
      </c>
      <c r="I12" s="896" t="s">
        <v>54</v>
      </c>
      <c r="N12" s="878"/>
      <c r="O12" s="828"/>
      <c r="P12" s="829"/>
      <c r="S12" s="828"/>
    </row>
    <row r="13" spans="1:19" ht="12.95" customHeight="1">
      <c r="A13" s="897" t="str">
        <f>'6.1'!A14</f>
        <v>červen</v>
      </c>
      <c r="B13" s="880">
        <v>5.190153604044874E-2</v>
      </c>
      <c r="C13" s="881">
        <v>0.55357010363515746</v>
      </c>
      <c r="D13" s="880">
        <v>9.1080774017399752E-2</v>
      </c>
      <c r="E13" s="881">
        <v>0.97144703911438246</v>
      </c>
      <c r="F13" s="880" t="s">
        <v>54</v>
      </c>
      <c r="G13" s="881" t="s">
        <v>54</v>
      </c>
      <c r="H13" s="880" t="s">
        <v>54</v>
      </c>
      <c r="I13" s="881" t="s">
        <v>54</v>
      </c>
      <c r="N13" s="878"/>
      <c r="O13" s="828"/>
      <c r="P13" s="829"/>
      <c r="S13" s="828"/>
    </row>
    <row r="14" spans="1:19" ht="12.95" customHeight="1">
      <c r="A14" s="895" t="str">
        <f>'6.1'!A15</f>
        <v>červenec</v>
      </c>
      <c r="B14" s="873">
        <v>0.24974222870071072</v>
      </c>
      <c r="C14" s="874">
        <v>2.6653495428254299</v>
      </c>
      <c r="D14" s="873">
        <v>0.10700987401378151</v>
      </c>
      <c r="E14" s="874">
        <v>1.1420524284751357</v>
      </c>
      <c r="F14" s="873" t="s">
        <v>54</v>
      </c>
      <c r="G14" s="874" t="s">
        <v>54</v>
      </c>
      <c r="H14" s="873" t="s">
        <v>54</v>
      </c>
      <c r="I14" s="874" t="s">
        <v>54</v>
      </c>
      <c r="N14" s="878"/>
      <c r="O14" s="828"/>
      <c r="P14" s="829"/>
      <c r="S14" s="828"/>
    </row>
    <row r="15" spans="1:19" ht="12.95" customHeight="1">
      <c r="A15" s="830" t="str">
        <f>'6.1'!A16</f>
        <v>srpen</v>
      </c>
      <c r="B15" s="873">
        <v>9.560818925955436E-2</v>
      </c>
      <c r="C15" s="896">
        <v>1.0180653215471434</v>
      </c>
      <c r="D15" s="873">
        <v>0.14468531440659838</v>
      </c>
      <c r="E15" s="896">
        <v>1.5406536016974421</v>
      </c>
      <c r="F15" s="873" t="s">
        <v>54</v>
      </c>
      <c r="G15" s="896" t="s">
        <v>54</v>
      </c>
      <c r="H15" s="873" t="s">
        <v>54</v>
      </c>
      <c r="I15" s="896" t="s">
        <v>54</v>
      </c>
      <c r="N15" s="878"/>
      <c r="O15" s="828"/>
      <c r="P15" s="829"/>
      <c r="S15" s="828"/>
    </row>
    <row r="16" spans="1:19" ht="12.95" customHeight="1">
      <c r="A16" s="897" t="str">
        <f>'6.1'!A17</f>
        <v>září</v>
      </c>
      <c r="B16" s="880">
        <v>0.56930801701649925</v>
      </c>
      <c r="C16" s="881">
        <v>6.0727824677004039</v>
      </c>
      <c r="D16" s="880">
        <v>0.63257067461989225</v>
      </c>
      <c r="E16" s="881">
        <v>6.7476023305355417</v>
      </c>
      <c r="F16" s="880" t="s">
        <v>54</v>
      </c>
      <c r="G16" s="881" t="s">
        <v>54</v>
      </c>
      <c r="H16" s="880" t="s">
        <v>54</v>
      </c>
      <c r="I16" s="881" t="s">
        <v>54</v>
      </c>
      <c r="N16" s="878"/>
      <c r="O16" s="828"/>
      <c r="P16" s="829"/>
      <c r="S16" s="828"/>
    </row>
    <row r="17" spans="1:19" ht="12.95" customHeight="1">
      <c r="A17" s="895" t="str">
        <f>'6.1'!A18</f>
        <v>říjen</v>
      </c>
      <c r="B17" s="873">
        <v>0.99901006449876606</v>
      </c>
      <c r="C17" s="874">
        <v>10.636714632516165</v>
      </c>
      <c r="D17" s="873">
        <v>1.0136916208888949</v>
      </c>
      <c r="E17" s="874">
        <v>10.793032903204805</v>
      </c>
      <c r="F17" s="873">
        <v>33.718239196746801</v>
      </c>
      <c r="G17" s="874">
        <v>359.00668170611789</v>
      </c>
      <c r="H17" s="873">
        <v>45.706359970731995</v>
      </c>
      <c r="I17" s="874">
        <v>486.64725729631186</v>
      </c>
      <c r="N17" s="878"/>
      <c r="O17" s="828"/>
      <c r="P17" s="829"/>
      <c r="S17" s="828"/>
    </row>
    <row r="18" spans="1:19" ht="12.95" customHeight="1">
      <c r="A18" s="830" t="str">
        <f>'6.1'!A19</f>
        <v>listopad</v>
      </c>
      <c r="B18" s="873">
        <v>0.98821345854788833</v>
      </c>
      <c r="C18" s="896">
        <v>10.532613442372675</v>
      </c>
      <c r="D18" s="873">
        <v>1.0091815505120276</v>
      </c>
      <c r="E18" s="896">
        <v>10.756096340092892</v>
      </c>
      <c r="F18" s="873">
        <v>36.844657523011833</v>
      </c>
      <c r="G18" s="896">
        <v>392.69909931882012</v>
      </c>
      <c r="H18" s="873">
        <v>48.703219025586492</v>
      </c>
      <c r="I18" s="896">
        <v>519.09046062729226</v>
      </c>
      <c r="N18" s="878"/>
      <c r="O18" s="828"/>
      <c r="P18" s="829"/>
      <c r="S18" s="828"/>
    </row>
    <row r="19" spans="1:19" ht="12.95" customHeight="1">
      <c r="A19" s="897" t="str">
        <f>'6.1'!A20</f>
        <v>prosinec</v>
      </c>
      <c r="B19" s="880">
        <v>1.2384781673515095</v>
      </c>
      <c r="C19" s="881">
        <v>13.23596112974667</v>
      </c>
      <c r="D19" s="880">
        <v>1.0758082241158393</v>
      </c>
      <c r="E19" s="881">
        <v>11.497462137673336</v>
      </c>
      <c r="F19" s="880">
        <v>37.899075121386886</v>
      </c>
      <c r="G19" s="881">
        <v>405.03797191093412</v>
      </c>
      <c r="H19" s="880">
        <v>52.760813129604998</v>
      </c>
      <c r="I19" s="881">
        <v>563.8695054678941</v>
      </c>
      <c r="N19" s="878"/>
      <c r="O19" s="828"/>
      <c r="P19" s="829"/>
      <c r="S19" s="828"/>
    </row>
    <row r="20" spans="1:19" ht="5.0999999999999996" customHeight="1">
      <c r="A20" s="855"/>
      <c r="B20" s="890"/>
      <c r="C20" s="890"/>
      <c r="D20" s="890"/>
      <c r="E20" s="890"/>
      <c r="F20" s="890"/>
      <c r="G20" s="890"/>
      <c r="H20" s="890"/>
      <c r="I20" s="890"/>
      <c r="N20" s="878"/>
      <c r="O20" s="828"/>
      <c r="P20" s="829"/>
      <c r="S20" s="828"/>
    </row>
    <row r="21" spans="1:19" ht="15" customHeight="1">
      <c r="N21" s="898"/>
      <c r="O21" s="828"/>
      <c r="P21" s="829"/>
      <c r="S21" s="828"/>
    </row>
    <row r="22" spans="1:19" ht="15" customHeight="1">
      <c r="N22" s="878"/>
      <c r="O22" s="828"/>
      <c r="P22" s="829"/>
      <c r="S22" s="828"/>
    </row>
    <row r="23" spans="1:19" ht="15" customHeight="1">
      <c r="N23" s="878"/>
      <c r="O23" s="828"/>
      <c r="P23" s="829"/>
      <c r="S23" s="828"/>
    </row>
    <row r="24" spans="1:19" ht="15" customHeight="1">
      <c r="N24" s="878"/>
      <c r="O24" s="828"/>
      <c r="P24" s="829"/>
      <c r="S24" s="828"/>
    </row>
    <row r="25" spans="1:19" ht="15" customHeight="1">
      <c r="C25" s="860" t="str">
        <f>B4</f>
        <v>Aktuální DTG</v>
      </c>
      <c r="D25" s="860" t="str">
        <f>D4</f>
        <v>Dlouhodobý DTG</v>
      </c>
      <c r="N25" s="878"/>
      <c r="O25" s="828"/>
      <c r="P25" s="829"/>
      <c r="S25" s="828"/>
    </row>
    <row r="26" spans="1:19" ht="15" customHeight="1">
      <c r="B26" s="855" t="str">
        <f>A8</f>
        <v>leden</v>
      </c>
      <c r="C26" s="856">
        <f>B8</f>
        <v>1.1974062569581145</v>
      </c>
      <c r="D26" s="899">
        <f>D8</f>
        <v>1.0834663176710673</v>
      </c>
      <c r="E26" s="856"/>
      <c r="G26" s="863"/>
      <c r="N26" s="878"/>
      <c r="O26" s="828"/>
      <c r="P26" s="829"/>
      <c r="S26" s="828"/>
    </row>
    <row r="27" spans="1:19" ht="15" customHeight="1">
      <c r="B27" s="855" t="str">
        <f t="shared" ref="B27:C37" si="0">A9</f>
        <v>únor</v>
      </c>
      <c r="C27" s="856">
        <f t="shared" si="0"/>
        <v>1.3011590525315615</v>
      </c>
      <c r="D27" s="899">
        <f t="shared" ref="D27:D36" si="1">D9</f>
        <v>1.2239407666328437</v>
      </c>
      <c r="E27" s="856"/>
      <c r="G27" s="863"/>
      <c r="N27" s="878"/>
      <c r="O27" s="828"/>
      <c r="P27" s="829"/>
      <c r="S27" s="828"/>
    </row>
    <row r="28" spans="1:19" ht="15" customHeight="1">
      <c r="B28" s="855" t="str">
        <f t="shared" si="0"/>
        <v>březen</v>
      </c>
      <c r="C28" s="856">
        <f t="shared" si="0"/>
        <v>0.89690723305917519</v>
      </c>
      <c r="D28" s="899">
        <f t="shared" si="1"/>
        <v>1.2109540410084094</v>
      </c>
      <c r="E28" s="856"/>
      <c r="G28" s="855"/>
      <c r="N28" s="878"/>
      <c r="O28" s="828"/>
      <c r="P28" s="829"/>
      <c r="S28" s="828"/>
    </row>
    <row r="29" spans="1:19" ht="15" customHeight="1">
      <c r="B29" s="855" t="str">
        <f t="shared" si="0"/>
        <v>duben</v>
      </c>
      <c r="C29" s="856">
        <f t="shared" si="0"/>
        <v>0.93753794696923953</v>
      </c>
      <c r="D29" s="899">
        <f t="shared" si="1"/>
        <v>1.0729054526674242</v>
      </c>
      <c r="E29" s="856"/>
      <c r="G29" s="855"/>
      <c r="N29" s="878"/>
      <c r="O29" s="828"/>
      <c r="P29" s="829"/>
      <c r="S29" s="828"/>
    </row>
    <row r="30" spans="1:19" ht="15" customHeight="1">
      <c r="B30" s="855" t="str">
        <f t="shared" si="0"/>
        <v>květen</v>
      </c>
      <c r="C30" s="856">
        <f>B12</f>
        <v>0.93662688772960823</v>
      </c>
      <c r="D30" s="899">
        <f t="shared" si="1"/>
        <v>0.59649990995933178</v>
      </c>
      <c r="E30" s="856"/>
      <c r="G30" s="864"/>
      <c r="N30" s="878"/>
      <c r="O30" s="828"/>
      <c r="P30" s="829"/>
      <c r="S30" s="828"/>
    </row>
    <row r="31" spans="1:19" ht="15" customHeight="1">
      <c r="B31" s="855" t="str">
        <f t="shared" si="0"/>
        <v>červen</v>
      </c>
      <c r="C31" s="856">
        <f t="shared" si="0"/>
        <v>5.190153604044874E-2</v>
      </c>
      <c r="D31" s="899">
        <f t="shared" si="1"/>
        <v>9.1080774017399752E-2</v>
      </c>
      <c r="E31" s="856"/>
      <c r="G31" s="864"/>
      <c r="N31" s="878"/>
      <c r="O31" s="828"/>
      <c r="P31" s="829"/>
      <c r="S31" s="828"/>
    </row>
    <row r="32" spans="1:19" ht="15" customHeight="1">
      <c r="B32" s="855" t="str">
        <f t="shared" si="0"/>
        <v>červenec</v>
      </c>
      <c r="C32" s="856">
        <f t="shared" si="0"/>
        <v>0.24974222870071072</v>
      </c>
      <c r="D32" s="899">
        <f t="shared" si="1"/>
        <v>0.10700987401378151</v>
      </c>
      <c r="E32" s="856"/>
      <c r="G32" s="864"/>
      <c r="N32" s="878"/>
      <c r="O32" s="828"/>
      <c r="P32" s="829"/>
      <c r="S32" s="828"/>
    </row>
    <row r="33" spans="1:19" ht="15" customHeight="1">
      <c r="B33" s="855" t="str">
        <f t="shared" si="0"/>
        <v>srpen</v>
      </c>
      <c r="C33" s="856">
        <f t="shared" si="0"/>
        <v>9.560818925955436E-2</v>
      </c>
      <c r="D33" s="899">
        <f t="shared" si="1"/>
        <v>0.14468531440659838</v>
      </c>
      <c r="E33" s="856"/>
      <c r="G33" s="864"/>
      <c r="N33" s="878"/>
      <c r="O33" s="828"/>
      <c r="P33" s="829"/>
      <c r="S33" s="828"/>
    </row>
    <row r="34" spans="1:19" ht="15" customHeight="1">
      <c r="B34" s="855" t="str">
        <f t="shared" si="0"/>
        <v>září</v>
      </c>
      <c r="C34" s="856">
        <f t="shared" si="0"/>
        <v>0.56930801701649925</v>
      </c>
      <c r="D34" s="899">
        <f t="shared" si="1"/>
        <v>0.63257067461989225</v>
      </c>
      <c r="E34" s="856"/>
      <c r="G34" s="864"/>
      <c r="N34" s="878"/>
      <c r="O34" s="828"/>
      <c r="P34" s="829"/>
      <c r="S34" s="828"/>
    </row>
    <row r="35" spans="1:19" ht="15" customHeight="1">
      <c r="B35" s="855" t="str">
        <f t="shared" si="0"/>
        <v>říjen</v>
      </c>
      <c r="C35" s="856">
        <f t="shared" si="0"/>
        <v>0.99901006449876606</v>
      </c>
      <c r="D35" s="899">
        <f t="shared" si="1"/>
        <v>1.0136916208888949</v>
      </c>
      <c r="E35" s="856"/>
      <c r="G35" s="864"/>
      <c r="N35" s="878"/>
      <c r="O35" s="828"/>
      <c r="P35" s="829"/>
      <c r="S35" s="828"/>
    </row>
    <row r="36" spans="1:19" ht="15" customHeight="1">
      <c r="B36" s="855" t="str">
        <f t="shared" si="0"/>
        <v>listopad</v>
      </c>
      <c r="C36" s="856">
        <f t="shared" si="0"/>
        <v>0.98821345854788833</v>
      </c>
      <c r="D36" s="899">
        <f t="shared" si="1"/>
        <v>1.0091815505120276</v>
      </c>
      <c r="E36" s="856"/>
      <c r="G36" s="864"/>
      <c r="N36" s="878"/>
      <c r="O36" s="828"/>
      <c r="P36" s="829"/>
      <c r="S36" s="828"/>
    </row>
    <row r="37" spans="1:19" ht="15" customHeight="1">
      <c r="B37" s="855" t="str">
        <f t="shared" si="0"/>
        <v>prosinec</v>
      </c>
      <c r="C37" s="856">
        <f>B19</f>
        <v>1.2384781673515095</v>
      </c>
      <c r="D37" s="899">
        <f>D19</f>
        <v>1.0758082241158393</v>
      </c>
      <c r="E37" s="856"/>
      <c r="G37" s="864"/>
      <c r="N37" s="878"/>
      <c r="O37" s="828"/>
      <c r="P37" s="829"/>
      <c r="S37" s="828"/>
    </row>
    <row r="38" spans="1:19" ht="15" customHeight="1">
      <c r="B38" s="856"/>
      <c r="C38" s="856"/>
      <c r="D38" s="856"/>
      <c r="E38" s="856"/>
      <c r="F38" s="864"/>
      <c r="G38" s="864"/>
      <c r="N38" s="878"/>
      <c r="O38" s="828"/>
      <c r="P38" s="829"/>
      <c r="S38" s="828"/>
    </row>
    <row r="39" spans="1:19" ht="15" customHeight="1">
      <c r="B39" s="856"/>
      <c r="C39" s="856"/>
      <c r="D39" s="856"/>
      <c r="E39" s="856"/>
      <c r="F39" s="864"/>
      <c r="G39" s="864"/>
      <c r="N39" s="878"/>
      <c r="O39" s="828"/>
      <c r="P39" s="829"/>
      <c r="S39" s="828"/>
    </row>
    <row r="40" spans="1:19" ht="15" customHeight="1">
      <c r="B40" s="856"/>
      <c r="C40" s="856"/>
      <c r="D40" s="856"/>
      <c r="E40" s="856"/>
      <c r="F40" s="864"/>
      <c r="G40" s="864"/>
      <c r="N40" s="878"/>
      <c r="O40" s="828"/>
      <c r="P40" s="829"/>
      <c r="S40" s="828"/>
    </row>
    <row r="41" spans="1:19" ht="15" customHeight="1">
      <c r="B41" s="856"/>
      <c r="C41" s="856"/>
      <c r="D41" s="856"/>
      <c r="E41" s="856"/>
      <c r="F41" s="864"/>
      <c r="G41" s="864"/>
      <c r="N41" s="878"/>
      <c r="O41" s="828"/>
      <c r="P41" s="829"/>
      <c r="S41" s="828"/>
    </row>
    <row r="42" spans="1:19" ht="15" customHeight="1">
      <c r="A42" s="900"/>
      <c r="B42" s="901"/>
      <c r="C42" s="901"/>
      <c r="D42" s="901"/>
      <c r="E42" s="901"/>
      <c r="F42" s="902"/>
      <c r="G42" s="902"/>
      <c r="H42" s="903"/>
      <c r="I42" s="903"/>
      <c r="N42" s="878"/>
      <c r="O42" s="828"/>
      <c r="P42" s="829"/>
      <c r="S42" s="828"/>
    </row>
    <row r="43" spans="1:19">
      <c r="A43" s="141" t="s">
        <v>391</v>
      </c>
      <c r="B43" s="1710" t="str">
        <f>B4</f>
        <v>Aktuální DTG</v>
      </c>
      <c r="C43" s="1711"/>
      <c r="D43" s="1712" t="s">
        <v>231</v>
      </c>
      <c r="E43" s="1712"/>
      <c r="F43" s="1712"/>
      <c r="G43" s="1712"/>
      <c r="H43" s="1712"/>
      <c r="I43" s="1713"/>
      <c r="N43" s="878"/>
      <c r="O43" s="828"/>
      <c r="P43" s="829"/>
      <c r="S43" s="828"/>
    </row>
    <row r="44" spans="1:19">
      <c r="A44" s="137"/>
      <c r="B44" s="1714" t="s">
        <v>87</v>
      </c>
      <c r="C44" s="1716"/>
      <c r="D44" s="893"/>
      <c r="E44" s="893"/>
      <c r="F44" s="894"/>
      <c r="G44" s="894"/>
      <c r="H44" s="875"/>
      <c r="I44" s="877"/>
      <c r="N44" s="878"/>
      <c r="O44" s="828"/>
      <c r="P44" s="829"/>
      <c r="S44" s="828"/>
    </row>
    <row r="45" spans="1:19" ht="15.75" customHeight="1">
      <c r="A45" s="124"/>
      <c r="B45" s="1701"/>
      <c r="C45" s="1709"/>
      <c r="D45" s="893"/>
      <c r="E45" s="893"/>
      <c r="F45" s="875"/>
      <c r="G45" s="875"/>
      <c r="H45" s="875"/>
      <c r="I45" s="877"/>
      <c r="N45" s="878"/>
      <c r="O45" s="828"/>
      <c r="P45" s="829"/>
      <c r="S45" s="828"/>
    </row>
    <row r="46" spans="1:19" ht="13.5" customHeight="1">
      <c r="A46" s="142" t="s">
        <v>1</v>
      </c>
      <c r="B46" s="143" t="s">
        <v>426</v>
      </c>
      <c r="C46" s="144" t="s">
        <v>49</v>
      </c>
      <c r="D46" s="875"/>
      <c r="E46" s="875"/>
      <c r="F46" s="875"/>
      <c r="G46" s="875"/>
      <c r="H46" s="875"/>
      <c r="I46" s="877"/>
      <c r="N46" s="878"/>
      <c r="O46" s="828"/>
      <c r="P46" s="829"/>
      <c r="S46" s="828"/>
    </row>
    <row r="47" spans="1:19">
      <c r="A47" s="872">
        <v>2010</v>
      </c>
      <c r="B47" s="873">
        <v>1.5153297047843373</v>
      </c>
      <c r="C47" s="874">
        <v>16.055555459913375</v>
      </c>
      <c r="D47" s="873"/>
      <c r="E47" s="873"/>
      <c r="F47" s="875"/>
      <c r="G47" s="876"/>
      <c r="H47" s="876" t="str">
        <f>B44</f>
        <v>±1,0°C</v>
      </c>
      <c r="I47" s="877"/>
      <c r="N47" s="878"/>
      <c r="O47" s="828"/>
      <c r="P47" s="829"/>
      <c r="S47" s="828"/>
    </row>
    <row r="48" spans="1:19">
      <c r="A48" s="879">
        <v>2011</v>
      </c>
      <c r="B48" s="880">
        <v>1.5228429462678068</v>
      </c>
      <c r="C48" s="881">
        <v>16.130104360591911</v>
      </c>
      <c r="D48" s="873"/>
      <c r="E48" s="873"/>
      <c r="F48" s="875"/>
      <c r="G48" s="882">
        <f t="shared" ref="G48:G57" si="2">A47</f>
        <v>2010</v>
      </c>
      <c r="H48" s="883">
        <f t="shared" ref="H48:H57" si="3">B47</f>
        <v>1.5153297047843373</v>
      </c>
      <c r="I48" s="877"/>
      <c r="N48" s="878"/>
      <c r="O48" s="828"/>
      <c r="P48" s="829"/>
      <c r="S48" s="828"/>
    </row>
    <row r="49" spans="1:19">
      <c r="A49" s="872">
        <v>2012</v>
      </c>
      <c r="B49" s="873">
        <v>1.4360397751045459</v>
      </c>
      <c r="C49" s="874">
        <v>15.195371174139375</v>
      </c>
      <c r="D49" s="873"/>
      <c r="E49" s="873"/>
      <c r="F49" s="875"/>
      <c r="G49" s="882">
        <f t="shared" si="2"/>
        <v>2011</v>
      </c>
      <c r="H49" s="883">
        <f t="shared" si="3"/>
        <v>1.5228429462678068</v>
      </c>
      <c r="I49" s="877"/>
      <c r="N49" s="878"/>
      <c r="O49" s="828"/>
      <c r="P49" s="829"/>
      <c r="S49" s="828"/>
    </row>
    <row r="50" spans="1:19">
      <c r="A50" s="879">
        <v>2013</v>
      </c>
      <c r="B50" s="880">
        <v>1.5188402486761607</v>
      </c>
      <c r="C50" s="881">
        <v>16.142167801460968</v>
      </c>
      <c r="D50" s="873"/>
      <c r="E50" s="873"/>
      <c r="F50" s="875"/>
      <c r="G50" s="882">
        <f t="shared" si="2"/>
        <v>2012</v>
      </c>
      <c r="H50" s="883">
        <f t="shared" si="3"/>
        <v>1.4360397751045459</v>
      </c>
      <c r="I50" s="877"/>
      <c r="N50" s="878"/>
      <c r="O50" s="828"/>
      <c r="P50" s="829"/>
      <c r="S50" s="828"/>
    </row>
    <row r="51" spans="1:19">
      <c r="A51" s="872">
        <v>2014</v>
      </c>
      <c r="B51" s="873">
        <v>1.562740852404906</v>
      </c>
      <c r="C51" s="874">
        <v>16.616973537572306</v>
      </c>
      <c r="D51" s="873"/>
      <c r="E51" s="873"/>
      <c r="F51" s="875"/>
      <c r="G51" s="882">
        <f t="shared" si="2"/>
        <v>2013</v>
      </c>
      <c r="H51" s="883">
        <f t="shared" si="3"/>
        <v>1.5188402486761607</v>
      </c>
      <c r="I51" s="877"/>
      <c r="N51" s="878"/>
      <c r="O51" s="828"/>
      <c r="P51" s="829"/>
      <c r="S51" s="828"/>
    </row>
    <row r="52" spans="1:19">
      <c r="A52" s="879">
        <v>2015</v>
      </c>
      <c r="B52" s="880">
        <v>1.3110234890123738</v>
      </c>
      <c r="C52" s="881">
        <v>13.940306194205844</v>
      </c>
      <c r="D52" s="873"/>
      <c r="E52" s="873"/>
      <c r="F52" s="875"/>
      <c r="G52" s="882">
        <f t="shared" si="2"/>
        <v>2014</v>
      </c>
      <c r="H52" s="883">
        <f t="shared" si="3"/>
        <v>1.562740852404906</v>
      </c>
      <c r="I52" s="877"/>
      <c r="N52" s="878"/>
      <c r="O52" s="828"/>
      <c r="P52" s="829"/>
      <c r="S52" s="828"/>
    </row>
    <row r="53" spans="1:19">
      <c r="A53" s="872">
        <v>2016</v>
      </c>
      <c r="B53" s="873">
        <v>1.2362613856031661</v>
      </c>
      <c r="C53" s="874">
        <v>13.202877199633219</v>
      </c>
      <c r="D53" s="873"/>
      <c r="E53" s="873"/>
      <c r="F53" s="875"/>
      <c r="G53" s="882">
        <f t="shared" si="2"/>
        <v>2015</v>
      </c>
      <c r="H53" s="883">
        <f t="shared" si="3"/>
        <v>1.3110234890123738</v>
      </c>
      <c r="I53" s="877"/>
      <c r="N53" s="878"/>
      <c r="O53" s="828"/>
      <c r="P53" s="829"/>
      <c r="S53" s="828"/>
    </row>
    <row r="54" spans="1:19">
      <c r="A54" s="879">
        <v>2017</v>
      </c>
      <c r="B54" s="880">
        <v>1.5155658384541011</v>
      </c>
      <c r="C54" s="881">
        <v>16.172331611721351</v>
      </c>
      <c r="D54" s="873"/>
      <c r="E54" s="873"/>
      <c r="F54" s="875"/>
      <c r="G54" s="882">
        <f t="shared" si="2"/>
        <v>2016</v>
      </c>
      <c r="H54" s="883">
        <f t="shared" si="3"/>
        <v>1.2362613856031661</v>
      </c>
      <c r="I54" s="877"/>
      <c r="N54" s="878"/>
      <c r="O54" s="828"/>
      <c r="P54" s="829"/>
      <c r="S54" s="828"/>
    </row>
    <row r="55" spans="1:19">
      <c r="A55" s="872">
        <v>2018</v>
      </c>
      <c r="B55" s="873">
        <v>1.4656444905275772</v>
      </c>
      <c r="C55" s="874">
        <v>15.628867144768725</v>
      </c>
      <c r="D55" s="873"/>
      <c r="E55" s="873"/>
      <c r="F55" s="875"/>
      <c r="G55" s="882">
        <f t="shared" si="2"/>
        <v>2017</v>
      </c>
      <c r="H55" s="883">
        <f t="shared" si="3"/>
        <v>1.5155658384541011</v>
      </c>
      <c r="I55" s="877"/>
      <c r="N55" s="878"/>
      <c r="O55" s="828"/>
      <c r="P55" s="829"/>
      <c r="S55" s="828"/>
    </row>
    <row r="56" spans="1:19">
      <c r="A56" s="879">
        <v>2019</v>
      </c>
      <c r="B56" s="880">
        <v>1.3011590525315615</v>
      </c>
      <c r="C56" s="881">
        <v>13.899274705863569</v>
      </c>
      <c r="D56" s="880"/>
      <c r="E56" s="884"/>
      <c r="F56" s="885"/>
      <c r="G56" s="886">
        <f t="shared" si="2"/>
        <v>2018</v>
      </c>
      <c r="H56" s="887">
        <f t="shared" si="3"/>
        <v>1.4656444905275772</v>
      </c>
      <c r="I56" s="888"/>
      <c r="N56" s="878"/>
      <c r="O56" s="828"/>
      <c r="P56" s="829"/>
      <c r="S56" s="828"/>
    </row>
    <row r="57" spans="1:19" ht="5.0999999999999996" customHeight="1">
      <c r="A57" s="889"/>
      <c r="B57" s="890"/>
      <c r="C57" s="890"/>
      <c r="D57" s="890"/>
      <c r="E57" s="890"/>
      <c r="F57" s="856"/>
      <c r="G57" s="891">
        <f t="shared" si="2"/>
        <v>2019</v>
      </c>
      <c r="H57" s="892">
        <f t="shared" si="3"/>
        <v>1.3011590525315615</v>
      </c>
      <c r="I57" s="855"/>
      <c r="N57" s="878"/>
      <c r="O57" s="828"/>
      <c r="P57" s="829"/>
      <c r="S57" s="828"/>
    </row>
    <row r="58" spans="1:19">
      <c r="A58" s="855"/>
      <c r="B58" s="890"/>
      <c r="C58" s="890"/>
      <c r="D58" s="890"/>
      <c r="E58" s="890"/>
      <c r="F58" s="856"/>
      <c r="G58" s="856"/>
      <c r="H58" s="855"/>
      <c r="I58" s="855"/>
      <c r="N58" s="878"/>
      <c r="O58" s="828"/>
      <c r="P58" s="829"/>
      <c r="S58" s="828"/>
    </row>
    <row r="59" spans="1:19">
      <c r="A59" s="855"/>
      <c r="B59" s="890"/>
      <c r="C59" s="890"/>
      <c r="D59" s="890"/>
      <c r="E59" s="890"/>
      <c r="F59" s="867"/>
      <c r="G59" s="867"/>
      <c r="N59" s="878"/>
      <c r="O59" s="828"/>
      <c r="P59" s="829"/>
      <c r="S59" s="828"/>
    </row>
    <row r="60" spans="1:19">
      <c r="F60" s="867"/>
      <c r="G60" s="867"/>
      <c r="N60" s="878"/>
      <c r="O60" s="828"/>
      <c r="P60" s="829"/>
      <c r="S60" s="828"/>
    </row>
    <row r="61" spans="1:19">
      <c r="F61" s="867"/>
      <c r="G61" s="867"/>
      <c r="N61" s="878"/>
      <c r="O61" s="828"/>
      <c r="P61" s="829"/>
      <c r="S61" s="828"/>
    </row>
    <row r="62" spans="1:19">
      <c r="N62" s="878"/>
      <c r="O62" s="828"/>
      <c r="P62" s="829"/>
      <c r="S62" s="828"/>
    </row>
    <row r="63" spans="1:19">
      <c r="N63" s="878"/>
      <c r="O63" s="828"/>
      <c r="P63" s="829"/>
      <c r="S63" s="828"/>
    </row>
    <row r="64" spans="1:19">
      <c r="N64" s="878"/>
      <c r="O64" s="828"/>
      <c r="P64" s="829"/>
      <c r="S64" s="828"/>
    </row>
    <row r="65" spans="14:19">
      <c r="N65" s="878"/>
      <c r="O65" s="828"/>
      <c r="P65" s="829"/>
      <c r="S65" s="828"/>
    </row>
    <row r="66" spans="14:19">
      <c r="N66" s="878"/>
      <c r="O66" s="828"/>
      <c r="P66" s="829"/>
      <c r="S66" s="828"/>
    </row>
    <row r="67" spans="14:19">
      <c r="N67" s="878"/>
      <c r="O67" s="828"/>
      <c r="P67" s="829"/>
      <c r="S67" s="828"/>
    </row>
    <row r="68" spans="14:19">
      <c r="N68" s="878"/>
      <c r="O68" s="828"/>
      <c r="P68" s="829"/>
      <c r="S68" s="828"/>
    </row>
    <row r="69" spans="14:19">
      <c r="N69" s="878"/>
      <c r="O69" s="828"/>
      <c r="P69" s="829"/>
      <c r="S69" s="828"/>
    </row>
    <row r="70" spans="14:19">
      <c r="N70" s="878"/>
      <c r="O70" s="828"/>
      <c r="P70" s="829"/>
      <c r="S70" s="828"/>
    </row>
    <row r="71" spans="14:19">
      <c r="N71" s="878"/>
      <c r="O71" s="828"/>
      <c r="P71" s="829"/>
      <c r="S71" s="828"/>
    </row>
    <row r="72" spans="14:19">
      <c r="N72" s="878"/>
      <c r="O72" s="828"/>
      <c r="P72" s="829"/>
      <c r="S72" s="828"/>
    </row>
    <row r="73" spans="14:19">
      <c r="N73" s="878"/>
      <c r="O73" s="828"/>
      <c r="P73" s="829"/>
      <c r="S73" s="828"/>
    </row>
    <row r="74" spans="14:19">
      <c r="N74" s="878"/>
      <c r="O74" s="828"/>
      <c r="P74" s="829"/>
      <c r="S74" s="828"/>
    </row>
    <row r="75" spans="14:19">
      <c r="N75" s="878"/>
      <c r="O75" s="828"/>
      <c r="P75" s="829"/>
      <c r="S75" s="828"/>
    </row>
    <row r="76" spans="14:19">
      <c r="N76" s="878"/>
      <c r="O76" s="828"/>
      <c r="P76" s="829"/>
      <c r="S76" s="828"/>
    </row>
    <row r="77" spans="14:19">
      <c r="N77" s="878"/>
      <c r="O77" s="828"/>
      <c r="P77" s="829"/>
      <c r="S77" s="828"/>
    </row>
    <row r="78" spans="14:19">
      <c r="N78" s="878"/>
      <c r="O78" s="828"/>
      <c r="P78" s="829"/>
      <c r="S78" s="828"/>
    </row>
    <row r="79" spans="14:19">
      <c r="N79" s="878"/>
      <c r="O79" s="828"/>
      <c r="P79" s="829"/>
      <c r="S79" s="828"/>
    </row>
    <row r="80" spans="14:19">
      <c r="N80" s="878"/>
      <c r="O80" s="828"/>
      <c r="P80" s="829"/>
      <c r="S80" s="828"/>
    </row>
    <row r="81" spans="14:19">
      <c r="N81" s="878"/>
      <c r="O81" s="828"/>
      <c r="P81" s="829"/>
      <c r="S81" s="828"/>
    </row>
    <row r="82" spans="14:19">
      <c r="N82" s="878"/>
      <c r="O82" s="828"/>
      <c r="P82" s="829"/>
      <c r="S82" s="828"/>
    </row>
    <row r="83" spans="14:19">
      <c r="N83" s="878"/>
      <c r="O83" s="828"/>
      <c r="P83" s="829"/>
      <c r="S83" s="828"/>
    </row>
    <row r="84" spans="14:19">
      <c r="N84" s="878"/>
      <c r="O84" s="828"/>
      <c r="P84" s="829"/>
      <c r="S84" s="828"/>
    </row>
    <row r="85" spans="14:19">
      <c r="N85" s="878"/>
      <c r="O85" s="828"/>
      <c r="P85" s="829"/>
      <c r="S85" s="828"/>
    </row>
    <row r="86" spans="14:19">
      <c r="N86" s="878"/>
      <c r="O86" s="828"/>
      <c r="P86" s="829"/>
      <c r="S86" s="828"/>
    </row>
    <row r="87" spans="14:19">
      <c r="N87" s="878"/>
      <c r="O87" s="828"/>
      <c r="P87" s="829"/>
      <c r="S87" s="828"/>
    </row>
    <row r="88" spans="14:19">
      <c r="N88" s="878"/>
      <c r="O88" s="828"/>
      <c r="P88" s="829"/>
      <c r="S88" s="828"/>
    </row>
    <row r="89" spans="14:19">
      <c r="N89" s="878"/>
      <c r="O89" s="828"/>
      <c r="P89" s="829"/>
      <c r="S89" s="828"/>
    </row>
    <row r="90" spans="14:19">
      <c r="N90" s="878"/>
      <c r="O90" s="828"/>
      <c r="P90" s="829"/>
      <c r="S90" s="828"/>
    </row>
    <row r="91" spans="14:19">
      <c r="N91" s="878"/>
      <c r="O91" s="828"/>
      <c r="P91" s="829"/>
      <c r="S91" s="828"/>
    </row>
    <row r="92" spans="14:19">
      <c r="N92" s="878"/>
      <c r="O92" s="828"/>
      <c r="P92" s="829"/>
      <c r="S92" s="828"/>
    </row>
    <row r="93" spans="14:19">
      <c r="N93" s="878"/>
      <c r="O93" s="828"/>
      <c r="P93" s="829"/>
      <c r="S93" s="828"/>
    </row>
    <row r="94" spans="14:19">
      <c r="N94" s="878"/>
      <c r="O94" s="828"/>
      <c r="P94" s="829"/>
      <c r="S94" s="828"/>
    </row>
    <row r="95" spans="14:19">
      <c r="N95" s="878"/>
      <c r="O95" s="828"/>
      <c r="P95" s="829"/>
      <c r="S95" s="828"/>
    </row>
    <row r="96" spans="14:19">
      <c r="N96" s="878"/>
      <c r="O96" s="828"/>
      <c r="P96" s="829"/>
      <c r="S96" s="828"/>
    </row>
    <row r="97" spans="14:19">
      <c r="N97" s="878"/>
      <c r="O97" s="828"/>
      <c r="P97" s="829"/>
      <c r="S97" s="828"/>
    </row>
    <row r="98" spans="14:19">
      <c r="N98" s="878"/>
      <c r="O98" s="828"/>
      <c r="P98" s="829"/>
      <c r="S98" s="828"/>
    </row>
    <row r="99" spans="14:19">
      <c r="N99" s="878"/>
      <c r="O99" s="828"/>
      <c r="P99" s="829"/>
      <c r="S99" s="828"/>
    </row>
    <row r="100" spans="14:19">
      <c r="N100" s="878"/>
      <c r="O100" s="828"/>
      <c r="P100" s="829"/>
      <c r="S100" s="828"/>
    </row>
    <row r="101" spans="14:19">
      <c r="N101" s="878"/>
      <c r="O101" s="828"/>
      <c r="P101" s="829"/>
      <c r="S101" s="828"/>
    </row>
    <row r="102" spans="14:19">
      <c r="N102" s="878"/>
      <c r="O102" s="828"/>
      <c r="P102" s="829"/>
      <c r="S102" s="828"/>
    </row>
    <row r="103" spans="14:19">
      <c r="N103" s="878"/>
      <c r="O103" s="828"/>
      <c r="P103" s="829"/>
      <c r="S103" s="828"/>
    </row>
    <row r="104" spans="14:19">
      <c r="N104" s="878"/>
      <c r="O104" s="828"/>
      <c r="P104" s="829"/>
      <c r="S104" s="828"/>
    </row>
    <row r="105" spans="14:19">
      <c r="N105" s="878"/>
      <c r="O105" s="828"/>
      <c r="P105" s="829"/>
      <c r="S105" s="828"/>
    </row>
    <row r="106" spans="14:19">
      <c r="N106" s="878"/>
      <c r="O106" s="828"/>
      <c r="P106" s="829"/>
      <c r="S106" s="828"/>
    </row>
    <row r="107" spans="14:19">
      <c r="N107" s="878"/>
      <c r="O107" s="828"/>
      <c r="P107" s="829"/>
      <c r="S107" s="828"/>
    </row>
    <row r="108" spans="14:19">
      <c r="N108" s="878"/>
      <c r="O108" s="828"/>
      <c r="P108" s="829"/>
      <c r="S108" s="828"/>
    </row>
    <row r="109" spans="14:19">
      <c r="N109" s="878"/>
      <c r="O109" s="828"/>
      <c r="P109" s="829"/>
      <c r="S109" s="828"/>
    </row>
    <row r="110" spans="14:19">
      <c r="N110" s="878"/>
      <c r="O110" s="828"/>
      <c r="P110" s="829"/>
      <c r="S110" s="828"/>
    </row>
    <row r="111" spans="14:19">
      <c r="N111" s="878"/>
      <c r="O111" s="828"/>
      <c r="P111" s="829"/>
      <c r="S111" s="828"/>
    </row>
    <row r="112" spans="14:19">
      <c r="N112" s="878"/>
      <c r="O112" s="828"/>
      <c r="P112" s="829"/>
      <c r="S112" s="828"/>
    </row>
    <row r="113" spans="14:19">
      <c r="N113" s="878"/>
      <c r="O113" s="828"/>
      <c r="P113" s="829"/>
      <c r="S113" s="828"/>
    </row>
    <row r="114" spans="14:19">
      <c r="N114" s="878"/>
      <c r="O114" s="828"/>
      <c r="P114" s="829"/>
      <c r="S114" s="828"/>
    </row>
    <row r="115" spans="14:19">
      <c r="N115" s="878"/>
      <c r="O115" s="828"/>
      <c r="P115" s="829"/>
      <c r="S115" s="828"/>
    </row>
    <row r="116" spans="14:19">
      <c r="N116" s="878"/>
      <c r="O116" s="828"/>
      <c r="P116" s="829"/>
      <c r="S116" s="828"/>
    </row>
    <row r="117" spans="14:19">
      <c r="N117" s="878"/>
      <c r="O117" s="828"/>
      <c r="P117" s="829"/>
      <c r="S117" s="828"/>
    </row>
    <row r="118" spans="14:19">
      <c r="N118" s="878"/>
      <c r="O118" s="828"/>
      <c r="P118" s="829"/>
      <c r="S118" s="828"/>
    </row>
    <row r="119" spans="14:19">
      <c r="N119" s="878"/>
      <c r="O119" s="828"/>
      <c r="P119" s="829"/>
      <c r="S119" s="828"/>
    </row>
    <row r="120" spans="14:19">
      <c r="N120" s="878"/>
      <c r="O120" s="828"/>
      <c r="P120" s="829"/>
      <c r="S120" s="828"/>
    </row>
    <row r="121" spans="14:19">
      <c r="N121" s="878"/>
      <c r="O121" s="828"/>
      <c r="P121" s="829"/>
      <c r="S121" s="828"/>
    </row>
    <row r="122" spans="14:19">
      <c r="N122" s="878"/>
      <c r="O122" s="828"/>
      <c r="P122" s="829"/>
      <c r="S122" s="828"/>
    </row>
    <row r="123" spans="14:19">
      <c r="N123" s="878"/>
      <c r="O123" s="828"/>
      <c r="P123" s="829"/>
      <c r="S123" s="828"/>
    </row>
    <row r="124" spans="14:19">
      <c r="N124" s="878"/>
      <c r="O124" s="828"/>
      <c r="P124" s="829"/>
      <c r="S124" s="828"/>
    </row>
    <row r="125" spans="14:19">
      <c r="N125" s="878"/>
      <c r="O125" s="828"/>
      <c r="P125" s="829"/>
      <c r="S125" s="828"/>
    </row>
    <row r="126" spans="14:19">
      <c r="N126" s="878"/>
      <c r="O126" s="828"/>
      <c r="P126" s="829"/>
      <c r="S126" s="828"/>
    </row>
    <row r="127" spans="14:19">
      <c r="N127" s="878"/>
      <c r="O127" s="828"/>
      <c r="P127" s="829"/>
      <c r="S127" s="828"/>
    </row>
    <row r="128" spans="14:19">
      <c r="N128" s="878"/>
      <c r="O128" s="828"/>
      <c r="P128" s="829"/>
      <c r="S128" s="828"/>
    </row>
    <row r="129" spans="14:19">
      <c r="N129" s="878"/>
      <c r="O129" s="828"/>
      <c r="P129" s="829"/>
      <c r="S129" s="828"/>
    </row>
    <row r="130" spans="14:19">
      <c r="N130" s="878"/>
      <c r="O130" s="828"/>
      <c r="P130" s="829"/>
      <c r="S130" s="828"/>
    </row>
    <row r="131" spans="14:19">
      <c r="N131" s="878"/>
      <c r="O131" s="828"/>
      <c r="P131" s="829"/>
      <c r="S131" s="828"/>
    </row>
    <row r="132" spans="14:19">
      <c r="N132" s="878"/>
      <c r="O132" s="828"/>
      <c r="P132" s="829"/>
      <c r="S132" s="828"/>
    </row>
    <row r="133" spans="14:19">
      <c r="N133" s="878"/>
      <c r="O133" s="828"/>
      <c r="P133" s="829"/>
      <c r="S133" s="828"/>
    </row>
    <row r="134" spans="14:19">
      <c r="N134" s="878"/>
      <c r="O134" s="828"/>
      <c r="P134" s="829"/>
      <c r="S134" s="828"/>
    </row>
    <row r="135" spans="14:19">
      <c r="N135" s="878"/>
      <c r="O135" s="828"/>
      <c r="P135" s="829"/>
      <c r="S135" s="828"/>
    </row>
    <row r="136" spans="14:19">
      <c r="N136" s="878"/>
      <c r="O136" s="828"/>
      <c r="P136" s="829"/>
      <c r="S136" s="828"/>
    </row>
    <row r="137" spans="14:19">
      <c r="N137" s="878"/>
      <c r="O137" s="828"/>
      <c r="P137" s="829"/>
      <c r="S137" s="828"/>
    </row>
    <row r="138" spans="14:19">
      <c r="N138" s="878"/>
      <c r="O138" s="828"/>
      <c r="P138" s="829"/>
      <c r="S138" s="828"/>
    </row>
    <row r="139" spans="14:19">
      <c r="N139" s="878"/>
      <c r="O139" s="828"/>
      <c r="P139" s="829"/>
      <c r="S139" s="828"/>
    </row>
    <row r="140" spans="14:19">
      <c r="N140" s="878"/>
      <c r="O140" s="828"/>
      <c r="P140" s="829"/>
      <c r="S140" s="828"/>
    </row>
    <row r="141" spans="14:19">
      <c r="N141" s="878"/>
      <c r="O141" s="828"/>
      <c r="P141" s="829"/>
      <c r="S141" s="828"/>
    </row>
    <row r="142" spans="14:19">
      <c r="N142" s="878"/>
      <c r="O142" s="828"/>
      <c r="P142" s="829"/>
      <c r="S142" s="828"/>
    </row>
    <row r="143" spans="14:19">
      <c r="N143" s="878"/>
      <c r="O143" s="828"/>
      <c r="P143" s="829"/>
      <c r="S143" s="828"/>
    </row>
    <row r="144" spans="14:19">
      <c r="N144" s="878"/>
      <c r="O144" s="828"/>
      <c r="P144" s="829"/>
      <c r="S144" s="828"/>
    </row>
    <row r="145" spans="14:19">
      <c r="N145" s="878"/>
      <c r="O145" s="828"/>
      <c r="P145" s="829"/>
      <c r="S145" s="828"/>
    </row>
    <row r="146" spans="14:19">
      <c r="N146" s="878"/>
      <c r="O146" s="828"/>
      <c r="P146" s="829"/>
      <c r="S146" s="828"/>
    </row>
    <row r="147" spans="14:19">
      <c r="N147" s="878"/>
      <c r="O147" s="828"/>
      <c r="P147" s="829"/>
      <c r="S147" s="828"/>
    </row>
    <row r="148" spans="14:19">
      <c r="N148" s="878"/>
      <c r="O148" s="828"/>
      <c r="P148" s="829"/>
      <c r="S148" s="828"/>
    </row>
    <row r="149" spans="14:19">
      <c r="N149" s="878"/>
      <c r="O149" s="828"/>
      <c r="P149" s="829"/>
      <c r="S149" s="828"/>
    </row>
    <row r="150" spans="14:19">
      <c r="N150" s="878"/>
      <c r="O150" s="828"/>
      <c r="P150" s="829"/>
      <c r="S150" s="828"/>
    </row>
    <row r="151" spans="14:19">
      <c r="N151" s="878"/>
      <c r="O151" s="828"/>
      <c r="P151" s="829"/>
      <c r="S151" s="828"/>
    </row>
    <row r="152" spans="14:19">
      <c r="N152" s="878"/>
      <c r="O152" s="828"/>
      <c r="P152" s="829"/>
      <c r="S152" s="828"/>
    </row>
    <row r="153" spans="14:19">
      <c r="N153" s="878"/>
      <c r="O153" s="828"/>
      <c r="P153" s="829"/>
      <c r="S153" s="828"/>
    </row>
    <row r="154" spans="14:19">
      <c r="N154" s="878"/>
      <c r="O154" s="828"/>
      <c r="P154" s="829"/>
      <c r="S154" s="828"/>
    </row>
    <row r="155" spans="14:19">
      <c r="N155" s="878"/>
      <c r="O155" s="828"/>
      <c r="P155" s="829"/>
      <c r="S155" s="828"/>
    </row>
    <row r="156" spans="14:19">
      <c r="N156" s="878"/>
      <c r="O156" s="828"/>
      <c r="P156" s="829"/>
      <c r="S156" s="828"/>
    </row>
    <row r="157" spans="14:19">
      <c r="N157" s="878"/>
      <c r="O157" s="828"/>
      <c r="P157" s="829"/>
      <c r="S157" s="828"/>
    </row>
    <row r="158" spans="14:19">
      <c r="N158" s="878"/>
      <c r="O158" s="828"/>
      <c r="P158" s="829"/>
      <c r="S158" s="828"/>
    </row>
    <row r="159" spans="14:19">
      <c r="N159" s="878"/>
      <c r="O159" s="828"/>
      <c r="P159" s="829"/>
      <c r="S159" s="828"/>
    </row>
    <row r="160" spans="14:19">
      <c r="N160" s="878"/>
      <c r="O160" s="828"/>
      <c r="P160" s="829"/>
      <c r="S160" s="828"/>
    </row>
    <row r="161" spans="14:19">
      <c r="N161" s="878"/>
      <c r="O161" s="828"/>
      <c r="P161" s="829"/>
      <c r="S161" s="828"/>
    </row>
    <row r="162" spans="14:19">
      <c r="N162" s="878"/>
      <c r="O162" s="828"/>
      <c r="P162" s="829"/>
      <c r="S162" s="828"/>
    </row>
    <row r="163" spans="14:19">
      <c r="N163" s="878"/>
      <c r="O163" s="828"/>
      <c r="P163" s="829"/>
      <c r="S163" s="828"/>
    </row>
    <row r="164" spans="14:19">
      <c r="N164" s="878"/>
      <c r="O164" s="828"/>
      <c r="P164" s="829"/>
      <c r="S164" s="828"/>
    </row>
    <row r="165" spans="14:19">
      <c r="N165" s="878"/>
      <c r="O165" s="828"/>
      <c r="P165" s="829"/>
      <c r="S165" s="828"/>
    </row>
    <row r="166" spans="14:19">
      <c r="N166" s="878"/>
      <c r="O166" s="828"/>
      <c r="P166" s="829"/>
      <c r="S166" s="828"/>
    </row>
    <row r="167" spans="14:19">
      <c r="N167" s="878"/>
      <c r="O167" s="828"/>
      <c r="P167" s="829"/>
      <c r="S167" s="828"/>
    </row>
    <row r="168" spans="14:19">
      <c r="N168" s="878"/>
      <c r="O168" s="828"/>
      <c r="P168" s="829"/>
      <c r="S168" s="828"/>
    </row>
    <row r="169" spans="14:19">
      <c r="N169" s="878"/>
      <c r="O169" s="828"/>
      <c r="P169" s="829"/>
      <c r="S169" s="828"/>
    </row>
    <row r="170" spans="14:19">
      <c r="N170" s="878"/>
      <c r="O170" s="828"/>
      <c r="P170" s="829"/>
      <c r="S170" s="828"/>
    </row>
    <row r="171" spans="14:19">
      <c r="N171" s="878"/>
      <c r="O171" s="828"/>
      <c r="P171" s="829"/>
      <c r="S171" s="828"/>
    </row>
    <row r="172" spans="14:19">
      <c r="N172" s="878"/>
      <c r="O172" s="828"/>
      <c r="P172" s="829"/>
      <c r="S172" s="828"/>
    </row>
    <row r="173" spans="14:19">
      <c r="N173" s="878"/>
      <c r="O173" s="828"/>
      <c r="P173" s="829"/>
      <c r="S173" s="828"/>
    </row>
    <row r="174" spans="14:19">
      <c r="N174" s="878"/>
      <c r="O174" s="828"/>
      <c r="P174" s="829"/>
      <c r="S174" s="828"/>
    </row>
    <row r="175" spans="14:19">
      <c r="N175" s="878"/>
      <c r="O175" s="828"/>
      <c r="P175" s="829"/>
      <c r="S175" s="828"/>
    </row>
    <row r="176" spans="14:19">
      <c r="N176" s="878"/>
      <c r="O176" s="828"/>
      <c r="P176" s="829"/>
      <c r="S176" s="828"/>
    </row>
    <row r="177" spans="14:19">
      <c r="N177" s="878"/>
      <c r="O177" s="828"/>
      <c r="P177" s="829"/>
      <c r="S177" s="828"/>
    </row>
    <row r="178" spans="14:19">
      <c r="N178" s="878"/>
      <c r="O178" s="828"/>
      <c r="P178" s="829"/>
      <c r="S178" s="828"/>
    </row>
    <row r="179" spans="14:19">
      <c r="N179" s="878"/>
      <c r="O179" s="828"/>
      <c r="P179" s="829"/>
      <c r="S179" s="828"/>
    </row>
    <row r="180" spans="14:19">
      <c r="N180" s="878"/>
      <c r="O180" s="828"/>
      <c r="P180" s="829"/>
      <c r="S180" s="828"/>
    </row>
    <row r="181" spans="14:19">
      <c r="N181" s="878"/>
      <c r="O181" s="828"/>
      <c r="P181" s="829"/>
      <c r="S181" s="828"/>
    </row>
    <row r="182" spans="14:19">
      <c r="N182" s="878"/>
      <c r="O182" s="828"/>
      <c r="P182" s="829"/>
      <c r="S182" s="828"/>
    </row>
    <row r="183" spans="14:19">
      <c r="N183" s="878"/>
      <c r="O183" s="828"/>
      <c r="P183" s="829"/>
      <c r="S183" s="828"/>
    </row>
    <row r="184" spans="14:19">
      <c r="N184" s="878"/>
      <c r="O184" s="828"/>
      <c r="P184" s="829"/>
      <c r="S184" s="828"/>
    </row>
    <row r="185" spans="14:19">
      <c r="N185" s="878"/>
      <c r="O185" s="828"/>
      <c r="P185" s="829"/>
      <c r="S185" s="828"/>
    </row>
    <row r="186" spans="14:19">
      <c r="N186" s="878"/>
      <c r="O186" s="828"/>
      <c r="P186" s="829"/>
      <c r="S186" s="828"/>
    </row>
    <row r="187" spans="14:19">
      <c r="N187" s="878"/>
      <c r="O187" s="828"/>
      <c r="P187" s="829"/>
      <c r="S187" s="828"/>
    </row>
    <row r="188" spans="14:19">
      <c r="N188" s="878"/>
      <c r="O188" s="828"/>
      <c r="P188" s="829"/>
      <c r="S188" s="828"/>
    </row>
    <row r="189" spans="14:19">
      <c r="N189" s="878"/>
      <c r="O189" s="828"/>
      <c r="P189" s="829"/>
      <c r="S189" s="828"/>
    </row>
    <row r="190" spans="14:19">
      <c r="N190" s="878"/>
      <c r="O190" s="828"/>
      <c r="P190" s="829"/>
      <c r="S190" s="828"/>
    </row>
    <row r="191" spans="14:19">
      <c r="N191" s="878"/>
      <c r="O191" s="828"/>
      <c r="P191" s="829"/>
      <c r="S191" s="828"/>
    </row>
    <row r="192" spans="14:19">
      <c r="N192" s="878"/>
      <c r="O192" s="828"/>
      <c r="P192" s="829"/>
      <c r="S192" s="828"/>
    </row>
    <row r="193" spans="14:19">
      <c r="N193" s="878"/>
      <c r="O193" s="828"/>
      <c r="P193" s="829"/>
      <c r="S193" s="828"/>
    </row>
    <row r="194" spans="14:19">
      <c r="N194" s="878"/>
      <c r="O194" s="828"/>
      <c r="P194" s="829"/>
      <c r="S194" s="828"/>
    </row>
    <row r="195" spans="14:19">
      <c r="N195" s="878"/>
      <c r="O195" s="828"/>
      <c r="P195" s="829"/>
      <c r="S195" s="828"/>
    </row>
    <row r="196" spans="14:19">
      <c r="N196" s="878"/>
      <c r="O196" s="828"/>
      <c r="P196" s="829"/>
      <c r="S196" s="828"/>
    </row>
    <row r="197" spans="14:19">
      <c r="N197" s="878"/>
      <c r="O197" s="828"/>
      <c r="P197" s="829"/>
      <c r="S197" s="828"/>
    </row>
    <row r="198" spans="14:19">
      <c r="N198" s="878"/>
      <c r="O198" s="828"/>
      <c r="P198" s="829"/>
      <c r="S198" s="828"/>
    </row>
    <row r="199" spans="14:19">
      <c r="N199" s="878"/>
      <c r="O199" s="828"/>
      <c r="P199" s="829"/>
      <c r="S199" s="828"/>
    </row>
    <row r="200" spans="14:19">
      <c r="N200" s="878"/>
      <c r="O200" s="828"/>
      <c r="P200" s="829"/>
      <c r="S200" s="828"/>
    </row>
    <row r="201" spans="14:19">
      <c r="N201" s="878"/>
      <c r="O201" s="828"/>
      <c r="P201" s="829"/>
      <c r="S201" s="828"/>
    </row>
    <row r="202" spans="14:19">
      <c r="N202" s="878"/>
      <c r="O202" s="828"/>
      <c r="P202" s="829"/>
      <c r="S202" s="828"/>
    </row>
    <row r="203" spans="14:19">
      <c r="N203" s="878"/>
      <c r="O203" s="828"/>
      <c r="P203" s="829"/>
      <c r="S203" s="828"/>
    </row>
    <row r="204" spans="14:19">
      <c r="N204" s="878"/>
      <c r="O204" s="828"/>
      <c r="P204" s="829"/>
      <c r="S204" s="828"/>
    </row>
    <row r="205" spans="14:19">
      <c r="N205" s="878"/>
      <c r="O205" s="828"/>
      <c r="P205" s="829"/>
      <c r="S205" s="828"/>
    </row>
    <row r="206" spans="14:19">
      <c r="N206" s="878"/>
      <c r="O206" s="828"/>
      <c r="P206" s="829"/>
      <c r="S206" s="828"/>
    </row>
    <row r="207" spans="14:19">
      <c r="N207" s="878"/>
      <c r="O207" s="828"/>
      <c r="P207" s="829"/>
      <c r="S207" s="828"/>
    </row>
    <row r="208" spans="14:19">
      <c r="N208" s="878"/>
      <c r="O208" s="828"/>
      <c r="P208" s="829"/>
      <c r="S208" s="828"/>
    </row>
    <row r="209" spans="14:19">
      <c r="N209" s="878"/>
      <c r="O209" s="828"/>
      <c r="P209" s="829"/>
      <c r="S209" s="828"/>
    </row>
    <row r="210" spans="14:19">
      <c r="N210" s="878"/>
      <c r="O210" s="828"/>
      <c r="P210" s="829"/>
      <c r="S210" s="828"/>
    </row>
    <row r="211" spans="14:19">
      <c r="N211" s="878"/>
      <c r="O211" s="828"/>
      <c r="P211" s="829"/>
      <c r="S211" s="828"/>
    </row>
    <row r="212" spans="14:19">
      <c r="N212" s="878"/>
      <c r="O212" s="828"/>
      <c r="P212" s="829"/>
      <c r="S212" s="828"/>
    </row>
    <row r="213" spans="14:19">
      <c r="N213" s="878"/>
      <c r="O213" s="828"/>
      <c r="P213" s="829"/>
      <c r="S213" s="828"/>
    </row>
    <row r="214" spans="14:19">
      <c r="N214" s="878"/>
      <c r="O214" s="828"/>
      <c r="P214" s="829"/>
      <c r="S214" s="828"/>
    </row>
    <row r="215" spans="14:19">
      <c r="N215" s="878"/>
      <c r="O215" s="828"/>
      <c r="P215" s="829"/>
      <c r="S215" s="828"/>
    </row>
    <row r="216" spans="14:19">
      <c r="N216" s="878"/>
      <c r="O216" s="828"/>
      <c r="P216" s="829"/>
      <c r="S216" s="828"/>
    </row>
    <row r="217" spans="14:19">
      <c r="N217" s="878"/>
      <c r="O217" s="828"/>
      <c r="P217" s="829"/>
      <c r="S217" s="828"/>
    </row>
    <row r="218" spans="14:19">
      <c r="N218" s="878"/>
      <c r="O218" s="828"/>
      <c r="P218" s="829"/>
      <c r="S218" s="828"/>
    </row>
    <row r="219" spans="14:19">
      <c r="N219" s="878"/>
      <c r="O219" s="828"/>
      <c r="P219" s="829"/>
      <c r="S219" s="828"/>
    </row>
    <row r="220" spans="14:19">
      <c r="N220" s="878"/>
      <c r="O220" s="828"/>
      <c r="P220" s="829"/>
      <c r="S220" s="828"/>
    </row>
    <row r="221" spans="14:19">
      <c r="N221" s="878"/>
      <c r="O221" s="828"/>
      <c r="P221" s="829"/>
      <c r="S221" s="828"/>
    </row>
    <row r="222" spans="14:19">
      <c r="N222" s="878"/>
      <c r="O222" s="828"/>
      <c r="P222" s="829"/>
      <c r="S222" s="828"/>
    </row>
    <row r="223" spans="14:19">
      <c r="N223" s="878"/>
      <c r="O223" s="828"/>
      <c r="P223" s="829"/>
      <c r="S223" s="828"/>
    </row>
    <row r="224" spans="14:19">
      <c r="N224" s="878"/>
      <c r="O224" s="828"/>
      <c r="P224" s="829"/>
      <c r="S224" s="828"/>
    </row>
    <row r="225" spans="14:19">
      <c r="N225" s="878"/>
      <c r="O225" s="828"/>
      <c r="P225" s="829"/>
      <c r="S225" s="828"/>
    </row>
    <row r="226" spans="14:19">
      <c r="N226" s="878"/>
      <c r="O226" s="828"/>
      <c r="P226" s="829"/>
      <c r="S226" s="828"/>
    </row>
    <row r="227" spans="14:19">
      <c r="N227" s="878"/>
      <c r="O227" s="828"/>
      <c r="P227" s="829"/>
      <c r="S227" s="828"/>
    </row>
    <row r="228" spans="14:19">
      <c r="N228" s="878"/>
      <c r="O228" s="828"/>
      <c r="P228" s="829"/>
      <c r="S228" s="828"/>
    </row>
    <row r="229" spans="14:19">
      <c r="N229" s="878"/>
      <c r="O229" s="828"/>
      <c r="P229" s="829"/>
      <c r="S229" s="828"/>
    </row>
    <row r="230" spans="14:19">
      <c r="N230" s="878"/>
      <c r="O230" s="828"/>
      <c r="P230" s="829"/>
      <c r="S230" s="828"/>
    </row>
    <row r="231" spans="14:19">
      <c r="N231" s="878"/>
      <c r="O231" s="828"/>
      <c r="P231" s="829"/>
      <c r="S231" s="828"/>
    </row>
    <row r="232" spans="14:19">
      <c r="N232" s="878"/>
      <c r="O232" s="828"/>
      <c r="P232" s="829"/>
      <c r="S232" s="828"/>
    </row>
    <row r="233" spans="14:19">
      <c r="N233" s="878"/>
      <c r="O233" s="828"/>
      <c r="P233" s="829"/>
      <c r="S233" s="828"/>
    </row>
    <row r="234" spans="14:19">
      <c r="N234" s="878"/>
      <c r="O234" s="828"/>
      <c r="P234" s="829"/>
      <c r="S234" s="828"/>
    </row>
    <row r="235" spans="14:19">
      <c r="N235" s="878"/>
      <c r="O235" s="828"/>
      <c r="P235" s="829"/>
      <c r="S235" s="828"/>
    </row>
    <row r="236" spans="14:19">
      <c r="N236" s="878"/>
      <c r="O236" s="828"/>
      <c r="P236" s="829"/>
      <c r="S236" s="828"/>
    </row>
    <row r="237" spans="14:19">
      <c r="N237" s="878"/>
      <c r="O237" s="828"/>
      <c r="P237" s="829"/>
      <c r="S237" s="828"/>
    </row>
    <row r="238" spans="14:19">
      <c r="N238" s="878"/>
      <c r="O238" s="828"/>
      <c r="P238" s="829"/>
      <c r="S238" s="828"/>
    </row>
    <row r="239" spans="14:19">
      <c r="N239" s="878"/>
      <c r="O239" s="828"/>
      <c r="P239" s="829"/>
      <c r="S239" s="828"/>
    </row>
    <row r="240" spans="14:19">
      <c r="N240" s="878"/>
      <c r="O240" s="828"/>
      <c r="P240" s="829"/>
      <c r="S240" s="828"/>
    </row>
    <row r="241" spans="14:19">
      <c r="N241" s="878"/>
      <c r="O241" s="828"/>
      <c r="P241" s="829"/>
      <c r="S241" s="828"/>
    </row>
    <row r="242" spans="14:19">
      <c r="N242" s="878"/>
      <c r="O242" s="828"/>
      <c r="P242" s="829"/>
      <c r="S242" s="828"/>
    </row>
    <row r="243" spans="14:19">
      <c r="N243" s="878"/>
      <c r="O243" s="828"/>
      <c r="P243" s="829"/>
      <c r="S243" s="828"/>
    </row>
    <row r="244" spans="14:19">
      <c r="N244" s="878"/>
      <c r="O244" s="828"/>
      <c r="P244" s="829"/>
      <c r="S244" s="828"/>
    </row>
    <row r="245" spans="14:19">
      <c r="N245" s="878"/>
      <c r="O245" s="828"/>
      <c r="P245" s="829"/>
      <c r="S245" s="828"/>
    </row>
    <row r="246" spans="14:19">
      <c r="N246" s="878"/>
      <c r="O246" s="828"/>
      <c r="P246" s="829"/>
      <c r="S246" s="828"/>
    </row>
    <row r="247" spans="14:19">
      <c r="N247" s="878"/>
      <c r="O247" s="828"/>
      <c r="P247" s="829"/>
      <c r="S247" s="828"/>
    </row>
    <row r="248" spans="14:19">
      <c r="N248" s="878"/>
      <c r="O248" s="828"/>
      <c r="P248" s="829"/>
      <c r="S248" s="828"/>
    </row>
    <row r="249" spans="14:19">
      <c r="N249" s="878"/>
      <c r="O249" s="828"/>
      <c r="P249" s="829"/>
      <c r="S249" s="828"/>
    </row>
    <row r="250" spans="14:19">
      <c r="N250" s="878"/>
      <c r="O250" s="828"/>
      <c r="P250" s="829"/>
      <c r="S250" s="828"/>
    </row>
    <row r="251" spans="14:19">
      <c r="N251" s="878"/>
      <c r="O251" s="828"/>
      <c r="P251" s="829"/>
      <c r="S251" s="828"/>
    </row>
    <row r="252" spans="14:19">
      <c r="N252" s="878"/>
      <c r="O252" s="828"/>
      <c r="P252" s="829"/>
      <c r="S252" s="828"/>
    </row>
    <row r="253" spans="14:19">
      <c r="N253" s="878"/>
      <c r="O253" s="828"/>
      <c r="P253" s="829"/>
      <c r="S253" s="828"/>
    </row>
    <row r="254" spans="14:19">
      <c r="N254" s="878"/>
      <c r="O254" s="828"/>
      <c r="P254" s="829"/>
      <c r="S254" s="828"/>
    </row>
    <row r="255" spans="14:19">
      <c r="N255" s="878"/>
      <c r="O255" s="828"/>
      <c r="P255" s="829"/>
      <c r="S255" s="828"/>
    </row>
    <row r="256" spans="14:19">
      <c r="N256" s="878"/>
      <c r="O256" s="828"/>
      <c r="P256" s="829"/>
      <c r="S256" s="828"/>
    </row>
    <row r="257" spans="14:19">
      <c r="N257" s="878"/>
      <c r="O257" s="828"/>
      <c r="P257" s="829"/>
      <c r="S257" s="828"/>
    </row>
    <row r="258" spans="14:19">
      <c r="N258" s="878"/>
      <c r="O258" s="828"/>
      <c r="P258" s="829"/>
      <c r="S258" s="828"/>
    </row>
    <row r="259" spans="14:19">
      <c r="N259" s="878"/>
      <c r="O259" s="828"/>
      <c r="P259" s="829"/>
      <c r="S259" s="828"/>
    </row>
    <row r="260" spans="14:19">
      <c r="N260" s="878"/>
      <c r="O260" s="828"/>
      <c r="P260" s="829"/>
      <c r="S260" s="828"/>
    </row>
    <row r="261" spans="14:19">
      <c r="N261" s="878"/>
      <c r="O261" s="828"/>
      <c r="P261" s="829"/>
      <c r="S261" s="828"/>
    </row>
    <row r="262" spans="14:19">
      <c r="N262" s="878"/>
      <c r="O262" s="828"/>
      <c r="P262" s="829"/>
      <c r="S262" s="828"/>
    </row>
    <row r="263" spans="14:19">
      <c r="N263" s="878"/>
      <c r="O263" s="828"/>
      <c r="P263" s="829"/>
      <c r="S263" s="828"/>
    </row>
    <row r="264" spans="14:19">
      <c r="N264" s="878"/>
      <c r="O264" s="828"/>
      <c r="P264" s="829"/>
      <c r="S264" s="828"/>
    </row>
    <row r="265" spans="14:19">
      <c r="N265" s="878"/>
      <c r="O265" s="828"/>
      <c r="P265" s="829"/>
      <c r="S265" s="828"/>
    </row>
    <row r="266" spans="14:19">
      <c r="N266" s="878"/>
      <c r="O266" s="828"/>
      <c r="P266" s="829"/>
      <c r="S266" s="828"/>
    </row>
    <row r="267" spans="14:19">
      <c r="N267" s="878"/>
      <c r="O267" s="828"/>
      <c r="P267" s="829"/>
      <c r="S267" s="828"/>
    </row>
    <row r="268" spans="14:19">
      <c r="N268" s="878"/>
      <c r="O268" s="828"/>
      <c r="P268" s="829"/>
      <c r="S268" s="828"/>
    </row>
    <row r="269" spans="14:19">
      <c r="N269" s="878"/>
      <c r="O269" s="828"/>
      <c r="P269" s="829"/>
      <c r="S269" s="828"/>
    </row>
    <row r="270" spans="14:19">
      <c r="N270" s="878"/>
      <c r="O270" s="828"/>
      <c r="P270" s="829"/>
      <c r="S270" s="828"/>
    </row>
    <row r="271" spans="14:19">
      <c r="N271" s="878"/>
      <c r="O271" s="828"/>
      <c r="P271" s="829"/>
      <c r="S271" s="828"/>
    </row>
    <row r="272" spans="14:19">
      <c r="N272" s="878"/>
      <c r="O272" s="828"/>
      <c r="P272" s="829"/>
      <c r="S272" s="828"/>
    </row>
    <row r="273" spans="14:19">
      <c r="N273" s="878"/>
      <c r="O273" s="828"/>
      <c r="P273" s="829"/>
      <c r="S273" s="828"/>
    </row>
    <row r="274" spans="14:19">
      <c r="N274" s="878"/>
      <c r="O274" s="828"/>
      <c r="P274" s="829"/>
      <c r="S274" s="828"/>
    </row>
    <row r="275" spans="14:19">
      <c r="N275" s="878"/>
      <c r="O275" s="828"/>
      <c r="P275" s="829"/>
      <c r="S275" s="828"/>
    </row>
    <row r="276" spans="14:19">
      <c r="N276" s="878"/>
      <c r="O276" s="828"/>
      <c r="P276" s="829"/>
      <c r="S276" s="828"/>
    </row>
    <row r="277" spans="14:19">
      <c r="N277" s="878"/>
      <c r="O277" s="828"/>
      <c r="P277" s="829"/>
      <c r="S277" s="828"/>
    </row>
    <row r="278" spans="14:19">
      <c r="N278" s="878"/>
      <c r="O278" s="828"/>
      <c r="P278" s="829"/>
      <c r="S278" s="828"/>
    </row>
    <row r="279" spans="14:19">
      <c r="N279" s="878"/>
      <c r="O279" s="828"/>
      <c r="P279" s="829"/>
      <c r="S279" s="828"/>
    </row>
    <row r="280" spans="14:19">
      <c r="N280" s="878"/>
      <c r="O280" s="828"/>
      <c r="P280" s="829"/>
      <c r="S280" s="828"/>
    </row>
    <row r="281" spans="14:19">
      <c r="N281" s="878"/>
      <c r="O281" s="828"/>
      <c r="P281" s="829"/>
      <c r="S281" s="828"/>
    </row>
    <row r="282" spans="14:19">
      <c r="N282" s="878"/>
      <c r="O282" s="828"/>
      <c r="P282" s="829"/>
      <c r="S282" s="828"/>
    </row>
    <row r="283" spans="14:19">
      <c r="N283" s="878"/>
      <c r="O283" s="828"/>
      <c r="P283" s="829"/>
      <c r="S283" s="828"/>
    </row>
    <row r="284" spans="14:19">
      <c r="N284" s="878"/>
      <c r="O284" s="828"/>
      <c r="P284" s="829"/>
      <c r="S284" s="828"/>
    </row>
    <row r="285" spans="14:19">
      <c r="N285" s="878"/>
      <c r="O285" s="828"/>
      <c r="P285" s="829"/>
      <c r="S285" s="828"/>
    </row>
    <row r="286" spans="14:19">
      <c r="N286" s="878"/>
      <c r="O286" s="828"/>
      <c r="P286" s="829"/>
      <c r="S286" s="828"/>
    </row>
    <row r="287" spans="14:19">
      <c r="N287" s="878"/>
      <c r="O287" s="828"/>
      <c r="P287" s="829"/>
      <c r="S287" s="828"/>
    </row>
    <row r="288" spans="14:19">
      <c r="N288" s="878"/>
      <c r="O288" s="828"/>
      <c r="P288" s="829"/>
      <c r="S288" s="828"/>
    </row>
    <row r="289" spans="14:19">
      <c r="N289" s="878"/>
      <c r="O289" s="828"/>
      <c r="P289" s="829"/>
      <c r="S289" s="828"/>
    </row>
    <row r="290" spans="14:19">
      <c r="N290" s="878"/>
      <c r="O290" s="828"/>
      <c r="P290" s="829"/>
      <c r="S290" s="828"/>
    </row>
    <row r="291" spans="14:19">
      <c r="N291" s="878"/>
      <c r="O291" s="828"/>
      <c r="P291" s="829"/>
      <c r="S291" s="828"/>
    </row>
    <row r="292" spans="14:19">
      <c r="N292" s="878"/>
      <c r="O292" s="828"/>
      <c r="P292" s="829"/>
      <c r="S292" s="828"/>
    </row>
    <row r="293" spans="14:19">
      <c r="N293" s="878"/>
      <c r="O293" s="828"/>
      <c r="P293" s="829"/>
      <c r="S293" s="828"/>
    </row>
    <row r="294" spans="14:19">
      <c r="N294" s="878"/>
      <c r="O294" s="828"/>
      <c r="P294" s="829"/>
      <c r="S294" s="828"/>
    </row>
    <row r="295" spans="14:19">
      <c r="N295" s="878"/>
      <c r="O295" s="828"/>
      <c r="P295" s="829"/>
      <c r="S295" s="828"/>
    </row>
    <row r="296" spans="14:19">
      <c r="N296" s="878"/>
      <c r="O296" s="828"/>
      <c r="P296" s="829"/>
      <c r="S296" s="828"/>
    </row>
    <row r="297" spans="14:19">
      <c r="N297" s="878"/>
      <c r="O297" s="828"/>
      <c r="P297" s="829"/>
      <c r="S297" s="828"/>
    </row>
    <row r="298" spans="14:19">
      <c r="N298" s="878"/>
      <c r="O298" s="828"/>
      <c r="P298" s="829"/>
      <c r="S298" s="828"/>
    </row>
    <row r="299" spans="14:19">
      <c r="N299" s="878"/>
      <c r="O299" s="828"/>
      <c r="P299" s="829"/>
      <c r="S299" s="828"/>
    </row>
    <row r="300" spans="14:19">
      <c r="N300" s="878"/>
      <c r="O300" s="828"/>
      <c r="P300" s="829"/>
      <c r="S300" s="828"/>
    </row>
    <row r="301" spans="14:19">
      <c r="N301" s="878"/>
      <c r="O301" s="828"/>
      <c r="P301" s="829"/>
      <c r="S301" s="828"/>
    </row>
    <row r="302" spans="14:19">
      <c r="N302" s="878"/>
      <c r="O302" s="828"/>
      <c r="P302" s="829"/>
      <c r="S302" s="828"/>
    </row>
    <row r="303" spans="14:19">
      <c r="N303" s="878"/>
      <c r="O303" s="828"/>
      <c r="P303" s="829"/>
      <c r="S303" s="828"/>
    </row>
    <row r="304" spans="14:19">
      <c r="N304" s="878"/>
      <c r="O304" s="828"/>
      <c r="P304" s="829"/>
      <c r="S304" s="828"/>
    </row>
    <row r="305" spans="14:19">
      <c r="N305" s="878"/>
      <c r="O305" s="828"/>
      <c r="P305" s="829"/>
      <c r="S305" s="828"/>
    </row>
    <row r="306" spans="14:19">
      <c r="N306" s="878"/>
      <c r="O306" s="828"/>
      <c r="P306" s="829"/>
      <c r="S306" s="828"/>
    </row>
    <row r="307" spans="14:19">
      <c r="N307" s="878"/>
      <c r="O307" s="828"/>
      <c r="P307" s="829"/>
      <c r="S307" s="828"/>
    </row>
    <row r="308" spans="14:19">
      <c r="N308" s="878"/>
      <c r="O308" s="828"/>
      <c r="P308" s="829"/>
      <c r="S308" s="828"/>
    </row>
    <row r="309" spans="14:19">
      <c r="N309" s="878"/>
      <c r="O309" s="828"/>
      <c r="P309" s="829"/>
      <c r="S309" s="828"/>
    </row>
    <row r="310" spans="14:19">
      <c r="N310" s="878"/>
      <c r="O310" s="828"/>
      <c r="P310" s="829"/>
      <c r="S310" s="828"/>
    </row>
    <row r="311" spans="14:19">
      <c r="N311" s="878"/>
      <c r="O311" s="828"/>
      <c r="P311" s="829"/>
      <c r="S311" s="828"/>
    </row>
    <row r="312" spans="14:19">
      <c r="N312" s="878"/>
      <c r="O312" s="828"/>
      <c r="P312" s="829"/>
      <c r="S312" s="828"/>
    </row>
    <row r="313" spans="14:19">
      <c r="N313" s="878"/>
      <c r="O313" s="828"/>
      <c r="P313" s="829"/>
      <c r="S313" s="828"/>
    </row>
    <row r="314" spans="14:19">
      <c r="N314" s="878"/>
      <c r="O314" s="828"/>
      <c r="P314" s="829"/>
      <c r="S314" s="828"/>
    </row>
    <row r="315" spans="14:19">
      <c r="N315" s="878"/>
      <c r="O315" s="828"/>
      <c r="P315" s="829"/>
      <c r="S315" s="828"/>
    </row>
    <row r="316" spans="14:19">
      <c r="N316" s="878"/>
      <c r="O316" s="828"/>
      <c r="P316" s="829"/>
      <c r="S316" s="828"/>
    </row>
    <row r="317" spans="14:19">
      <c r="N317" s="878"/>
      <c r="O317" s="828"/>
      <c r="P317" s="829"/>
      <c r="S317" s="828"/>
    </row>
    <row r="318" spans="14:19">
      <c r="N318" s="878"/>
      <c r="O318" s="828"/>
      <c r="P318" s="829"/>
      <c r="S318" s="828"/>
    </row>
    <row r="319" spans="14:19">
      <c r="N319" s="878"/>
      <c r="O319" s="828"/>
      <c r="P319" s="829"/>
      <c r="S319" s="828"/>
    </row>
    <row r="320" spans="14:19">
      <c r="N320" s="878"/>
      <c r="O320" s="828"/>
      <c r="P320" s="829"/>
      <c r="S320" s="828"/>
    </row>
    <row r="321" spans="14:19">
      <c r="N321" s="878"/>
      <c r="O321" s="828"/>
      <c r="P321" s="829"/>
      <c r="S321" s="828"/>
    </row>
    <row r="322" spans="14:19">
      <c r="N322" s="878"/>
      <c r="O322" s="828"/>
      <c r="P322" s="829"/>
      <c r="S322" s="828"/>
    </row>
    <row r="323" spans="14:19">
      <c r="N323" s="878"/>
      <c r="O323" s="828"/>
      <c r="P323" s="829"/>
      <c r="S323" s="828"/>
    </row>
    <row r="324" spans="14:19">
      <c r="N324" s="878"/>
      <c r="O324" s="828"/>
      <c r="P324" s="829"/>
      <c r="S324" s="828"/>
    </row>
    <row r="325" spans="14:19">
      <c r="N325" s="878"/>
      <c r="O325" s="828"/>
      <c r="P325" s="829"/>
      <c r="S325" s="828"/>
    </row>
    <row r="326" spans="14:19">
      <c r="N326" s="878"/>
      <c r="O326" s="828"/>
      <c r="P326" s="829"/>
      <c r="S326" s="828"/>
    </row>
    <row r="327" spans="14:19">
      <c r="N327" s="878"/>
      <c r="O327" s="828"/>
      <c r="P327" s="829"/>
      <c r="S327" s="828"/>
    </row>
    <row r="328" spans="14:19">
      <c r="N328" s="878"/>
      <c r="O328" s="828"/>
      <c r="P328" s="829"/>
      <c r="S328" s="828"/>
    </row>
    <row r="329" spans="14:19">
      <c r="N329" s="878"/>
      <c r="O329" s="828"/>
      <c r="P329" s="829"/>
      <c r="S329" s="828"/>
    </row>
    <row r="330" spans="14:19">
      <c r="N330" s="878"/>
      <c r="O330" s="828"/>
      <c r="P330" s="829"/>
      <c r="S330" s="828"/>
    </row>
    <row r="331" spans="14:19">
      <c r="N331" s="878"/>
      <c r="O331" s="828"/>
      <c r="P331" s="829"/>
      <c r="S331" s="828"/>
    </row>
    <row r="332" spans="14:19">
      <c r="N332" s="878"/>
      <c r="O332" s="828"/>
      <c r="P332" s="829"/>
      <c r="S332" s="828"/>
    </row>
    <row r="333" spans="14:19">
      <c r="N333" s="878"/>
      <c r="O333" s="828"/>
      <c r="P333" s="829"/>
      <c r="S333" s="828"/>
    </row>
    <row r="334" spans="14:19">
      <c r="N334" s="878"/>
      <c r="O334" s="828"/>
      <c r="P334" s="829"/>
      <c r="S334" s="828"/>
    </row>
    <row r="335" spans="14:19">
      <c r="N335" s="878"/>
      <c r="O335" s="828"/>
      <c r="P335" s="829"/>
      <c r="S335" s="828"/>
    </row>
    <row r="336" spans="14:19">
      <c r="N336" s="878"/>
      <c r="O336" s="828"/>
      <c r="P336" s="829"/>
      <c r="S336" s="828"/>
    </row>
    <row r="337" spans="14:19">
      <c r="N337" s="878"/>
      <c r="O337" s="828"/>
      <c r="P337" s="829"/>
      <c r="S337" s="828"/>
    </row>
    <row r="338" spans="14:19">
      <c r="N338" s="878"/>
      <c r="O338" s="828"/>
      <c r="P338" s="829"/>
      <c r="S338" s="828"/>
    </row>
    <row r="339" spans="14:19">
      <c r="N339" s="878"/>
      <c r="O339" s="828"/>
      <c r="P339" s="829"/>
      <c r="S339" s="828"/>
    </row>
    <row r="340" spans="14:19">
      <c r="N340" s="878"/>
      <c r="O340" s="828"/>
      <c r="P340" s="829"/>
      <c r="S340" s="828"/>
    </row>
    <row r="341" spans="14:19">
      <c r="N341" s="878"/>
      <c r="O341" s="828"/>
      <c r="P341" s="829"/>
      <c r="S341" s="828"/>
    </row>
    <row r="342" spans="14:19">
      <c r="N342" s="878"/>
      <c r="O342" s="828"/>
      <c r="P342" s="829"/>
      <c r="S342" s="828"/>
    </row>
    <row r="343" spans="14:19">
      <c r="N343" s="878"/>
      <c r="O343" s="828"/>
      <c r="P343" s="829"/>
      <c r="S343" s="828"/>
    </row>
    <row r="344" spans="14:19">
      <c r="N344" s="878"/>
      <c r="O344" s="828"/>
      <c r="P344" s="829"/>
      <c r="S344" s="828"/>
    </row>
    <row r="345" spans="14:19">
      <c r="N345" s="878"/>
      <c r="O345" s="828"/>
      <c r="P345" s="829"/>
      <c r="S345" s="828"/>
    </row>
    <row r="346" spans="14:19">
      <c r="N346" s="878"/>
      <c r="O346" s="828"/>
      <c r="P346" s="829"/>
      <c r="S346" s="828"/>
    </row>
    <row r="347" spans="14:19">
      <c r="N347" s="878"/>
      <c r="O347" s="828"/>
      <c r="P347" s="829"/>
      <c r="S347" s="828"/>
    </row>
    <row r="348" spans="14:19">
      <c r="N348" s="878"/>
      <c r="O348" s="828"/>
      <c r="P348" s="829"/>
      <c r="S348" s="828"/>
    </row>
    <row r="349" spans="14:19">
      <c r="N349" s="878"/>
      <c r="O349" s="828"/>
      <c r="P349" s="829"/>
      <c r="S349" s="828"/>
    </row>
    <row r="350" spans="14:19">
      <c r="N350" s="878"/>
      <c r="O350" s="828"/>
      <c r="P350" s="829"/>
      <c r="S350" s="828"/>
    </row>
    <row r="351" spans="14:19">
      <c r="N351" s="878"/>
      <c r="O351" s="828"/>
      <c r="P351" s="829"/>
      <c r="S351" s="828"/>
    </row>
    <row r="352" spans="14:19">
      <c r="N352" s="878"/>
      <c r="O352" s="828"/>
      <c r="P352" s="829"/>
      <c r="S352" s="828"/>
    </row>
    <row r="353" spans="14:15">
      <c r="N353" s="878"/>
      <c r="O353" s="867"/>
    </row>
  </sheetData>
  <mergeCells count="16">
    <mergeCell ref="B4:C4"/>
    <mergeCell ref="F4:I4"/>
    <mergeCell ref="D4:E4"/>
    <mergeCell ref="A3:I3"/>
    <mergeCell ref="B44:C44"/>
    <mergeCell ref="B45:C45"/>
    <mergeCell ref="B43:C43"/>
    <mergeCell ref="D43:I43"/>
    <mergeCell ref="H5:I5"/>
    <mergeCell ref="F6:G6"/>
    <mergeCell ref="H6:I6"/>
    <mergeCell ref="B5:C5"/>
    <mergeCell ref="B6:C6"/>
    <mergeCell ref="D5:E5"/>
    <mergeCell ref="D6:E6"/>
    <mergeCell ref="F5:G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O372"/>
  <sheetViews>
    <sheetView showGridLines="0" zoomScaleNormal="100" zoomScaleSheetLayoutView="100" workbookViewId="0">
      <selection sqref="A1:L1"/>
    </sheetView>
  </sheetViews>
  <sheetFormatPr defaultColWidth="9.140625" defaultRowHeight="12.75"/>
  <cols>
    <col min="1" max="1" width="11.42578125" style="521" customWidth="1"/>
    <col min="2" max="7" width="7.7109375" style="521" customWidth="1"/>
    <col min="8" max="9" width="5.7109375" style="521" customWidth="1"/>
    <col min="10" max="12" width="7.7109375" style="521" customWidth="1"/>
    <col min="13" max="16384" width="9.140625" style="521"/>
  </cols>
  <sheetData>
    <row r="1" spans="1:15" s="566" customFormat="1" ht="18" customHeight="1">
      <c r="A1" s="1582" t="s">
        <v>505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</row>
    <row r="2" spans="1:15" ht="5.0999999999999996" customHeight="1">
      <c r="A2" s="567"/>
      <c r="B2" s="567"/>
      <c r="C2" s="567"/>
      <c r="D2" s="567"/>
      <c r="E2" s="567"/>
      <c r="F2" s="567"/>
      <c r="G2" s="567"/>
      <c r="H2" s="567"/>
      <c r="I2" s="567"/>
      <c r="J2" s="567"/>
      <c r="K2" s="567"/>
      <c r="L2" s="567"/>
    </row>
    <row r="3" spans="1:15" ht="15" customHeight="1">
      <c r="A3" s="1602" t="s">
        <v>391</v>
      </c>
      <c r="B3" s="1603"/>
      <c r="C3" s="1603"/>
      <c r="D3" s="1603"/>
      <c r="E3" s="1603"/>
      <c r="F3" s="1603"/>
      <c r="G3" s="1603"/>
      <c r="H3" s="1603"/>
      <c r="I3" s="1603"/>
      <c r="J3" s="1603"/>
      <c r="K3" s="1603"/>
      <c r="L3" s="1604"/>
    </row>
    <row r="4" spans="1:15" ht="15" customHeight="1">
      <c r="A4" s="64"/>
      <c r="B4" s="1652" t="s">
        <v>208</v>
      </c>
      <c r="C4" s="1589"/>
      <c r="D4" s="1574"/>
      <c r="E4" s="1652" t="s">
        <v>209</v>
      </c>
      <c r="F4" s="1589"/>
      <c r="G4" s="1574"/>
      <c r="H4" s="1659" t="s">
        <v>207</v>
      </c>
      <c r="I4" s="1660"/>
      <c r="J4" s="1652" t="s">
        <v>210</v>
      </c>
      <c r="K4" s="1589"/>
      <c r="L4" s="1574"/>
    </row>
    <row r="5" spans="1:15" ht="15" customHeight="1">
      <c r="A5" s="145"/>
      <c r="B5" s="1701"/>
      <c r="C5" s="1701"/>
      <c r="D5" s="119" t="s">
        <v>53</v>
      </c>
      <c r="E5" s="1701"/>
      <c r="F5" s="1701"/>
      <c r="G5" s="119" t="s">
        <v>53</v>
      </c>
      <c r="H5" s="1659"/>
      <c r="I5" s="1725"/>
      <c r="J5" s="1701"/>
      <c r="K5" s="1701"/>
      <c r="L5" s="119" t="s">
        <v>53</v>
      </c>
    </row>
    <row r="6" spans="1:15" ht="12.95" customHeight="1">
      <c r="A6" s="146" t="str">
        <f>'6.1'!A8</f>
        <v>Období</v>
      </c>
      <c r="B6" s="139" t="s">
        <v>426</v>
      </c>
      <c r="C6" s="147" t="s">
        <v>49</v>
      </c>
      <c r="D6" s="148" t="s">
        <v>56</v>
      </c>
      <c r="E6" s="139" t="s">
        <v>426</v>
      </c>
      <c r="F6" s="147" t="s">
        <v>49</v>
      </c>
      <c r="G6" s="148" t="s">
        <v>56</v>
      </c>
      <c r="H6" s="1726"/>
      <c r="I6" s="1727"/>
      <c r="J6" s="139" t="s">
        <v>426</v>
      </c>
      <c r="K6" s="147" t="s">
        <v>49</v>
      </c>
      <c r="L6" s="148" t="s">
        <v>56</v>
      </c>
    </row>
    <row r="7" spans="1:15" ht="15" customHeight="1">
      <c r="A7" s="511">
        <v>2010</v>
      </c>
      <c r="B7" s="789">
        <v>57.3</v>
      </c>
      <c r="C7" s="789">
        <v>607.11759622238048</v>
      </c>
      <c r="D7" s="790">
        <v>-12.6</v>
      </c>
      <c r="E7" s="789">
        <v>7.1</v>
      </c>
      <c r="F7" s="789">
        <v>75.227485744832478</v>
      </c>
      <c r="G7" s="790">
        <v>22.1</v>
      </c>
      <c r="H7" s="908">
        <v>8.070422535211268</v>
      </c>
      <c r="I7" s="909" t="s">
        <v>132</v>
      </c>
      <c r="J7" s="789">
        <v>24.600547945205481</v>
      </c>
      <c r="K7" s="789">
        <v>260.65315068493146</v>
      </c>
      <c r="L7" s="790">
        <v>7.6</v>
      </c>
      <c r="M7" s="515"/>
      <c r="N7" s="825">
        <v>3.8</v>
      </c>
      <c r="O7" s="910">
        <v>30.142310814590914</v>
      </c>
    </row>
    <row r="8" spans="1:15" ht="15" customHeight="1">
      <c r="A8" s="522">
        <v>2011</v>
      </c>
      <c r="B8" s="795">
        <v>52.8</v>
      </c>
      <c r="C8" s="796">
        <v>559.29421671826628</v>
      </c>
      <c r="D8" s="797">
        <v>-10.1</v>
      </c>
      <c r="E8" s="795">
        <v>7.6</v>
      </c>
      <c r="F8" s="796">
        <v>80.504470588235293</v>
      </c>
      <c r="G8" s="797">
        <v>20.6</v>
      </c>
      <c r="H8" s="911">
        <v>6.9473684210526319</v>
      </c>
      <c r="I8" s="912" t="s">
        <v>132</v>
      </c>
      <c r="J8" s="795">
        <v>22.1</v>
      </c>
      <c r="K8" s="796">
        <v>234.09852631578948</v>
      </c>
      <c r="L8" s="797">
        <v>8.9</v>
      </c>
      <c r="M8" s="515"/>
      <c r="N8" s="825">
        <v>-1.2</v>
      </c>
      <c r="O8" s="910">
        <v>39.725241731044697</v>
      </c>
    </row>
    <row r="9" spans="1:15" ht="15" customHeight="1">
      <c r="A9" s="511">
        <v>2012</v>
      </c>
      <c r="B9" s="789">
        <v>61.6</v>
      </c>
      <c r="C9" s="789">
        <v>651.5</v>
      </c>
      <c r="D9" s="790">
        <v>-14.1</v>
      </c>
      <c r="E9" s="789">
        <v>7</v>
      </c>
      <c r="F9" s="789">
        <v>74.099999999999994</v>
      </c>
      <c r="G9" s="790">
        <v>20.399999999999999</v>
      </c>
      <c r="H9" s="908">
        <v>8.8000000000000007</v>
      </c>
      <c r="I9" s="909" t="s">
        <v>132</v>
      </c>
      <c r="J9" s="789">
        <v>22.3</v>
      </c>
      <c r="K9" s="789">
        <v>235.9</v>
      </c>
      <c r="L9" s="790">
        <v>8.6999999999999993</v>
      </c>
      <c r="M9" s="515"/>
      <c r="N9" s="825">
        <v>-3.5</v>
      </c>
      <c r="O9" s="910">
        <v>43.675934260436236</v>
      </c>
    </row>
    <row r="10" spans="1:15" ht="15" customHeight="1">
      <c r="A10" s="522">
        <v>2013</v>
      </c>
      <c r="B10" s="795">
        <v>47.333075975303558</v>
      </c>
      <c r="C10" s="796">
        <v>500.97320100000002</v>
      </c>
      <c r="D10" s="797">
        <v>-8.6</v>
      </c>
      <c r="E10" s="795">
        <v>6.2877609571113462</v>
      </c>
      <c r="F10" s="796">
        <v>67.380175000000008</v>
      </c>
      <c r="G10" s="797">
        <v>21.9</v>
      </c>
      <c r="H10" s="911">
        <v>7.5278109804366347</v>
      </c>
      <c r="I10" s="912" t="s">
        <v>132</v>
      </c>
      <c r="J10" s="795">
        <v>22.676970999368358</v>
      </c>
      <c r="K10" s="796">
        <v>241.00985697457406</v>
      </c>
      <c r="L10" s="797">
        <v>8.3000000000000007</v>
      </c>
      <c r="M10" s="515"/>
      <c r="N10" s="825">
        <v>-2.2999999999999998</v>
      </c>
      <c r="O10" s="910">
        <v>41.062550877756969</v>
      </c>
    </row>
    <row r="11" spans="1:15" ht="15" customHeight="1">
      <c r="A11" s="511">
        <v>2014</v>
      </c>
      <c r="B11" s="789">
        <v>44.959295144984566</v>
      </c>
      <c r="C11" s="789">
        <v>478.87262393100002</v>
      </c>
      <c r="D11" s="790">
        <v>-4.0999999999999996</v>
      </c>
      <c r="E11" s="789">
        <v>7.0910306035338895</v>
      </c>
      <c r="F11" s="789">
        <v>75.69005817548387</v>
      </c>
      <c r="G11" s="790">
        <v>21</v>
      </c>
      <c r="H11" s="908">
        <v>6.3403047679104123</v>
      </c>
      <c r="I11" s="909" t="s">
        <v>132</v>
      </c>
      <c r="J11" s="789">
        <v>19.946355478354565</v>
      </c>
      <c r="K11" s="789">
        <v>212.07977965750626</v>
      </c>
      <c r="L11" s="790">
        <v>9.6999999999999993</v>
      </c>
      <c r="M11" s="515"/>
      <c r="N11" s="825">
        <v>2.1</v>
      </c>
      <c r="O11" s="910">
        <v>34.336864588167217</v>
      </c>
    </row>
    <row r="12" spans="1:15" ht="15" customHeight="1">
      <c r="A12" s="522">
        <v>2015</v>
      </c>
      <c r="B12" s="795">
        <v>42.621557004484409</v>
      </c>
      <c r="C12" s="796">
        <v>453.14177378571429</v>
      </c>
      <c r="D12" s="797">
        <v>-3.4</v>
      </c>
      <c r="E12" s="795">
        <v>6.9156343597705554</v>
      </c>
      <c r="F12" s="796">
        <v>74.112511445161289</v>
      </c>
      <c r="G12" s="797">
        <v>27.4</v>
      </c>
      <c r="H12" s="911">
        <v>6.1630726535256688</v>
      </c>
      <c r="I12" s="912" t="s">
        <v>132</v>
      </c>
      <c r="J12" s="795">
        <v>20.842642829986129</v>
      </c>
      <c r="K12" s="796">
        <v>222.10383951719771</v>
      </c>
      <c r="L12" s="797">
        <v>9.8000000000000007</v>
      </c>
      <c r="M12" s="515"/>
      <c r="N12" s="825">
        <v>-0.9</v>
      </c>
      <c r="O12" s="910">
        <v>38.904247516070704</v>
      </c>
    </row>
    <row r="13" spans="1:15" ht="15" customHeight="1">
      <c r="A13" s="511">
        <v>2016</v>
      </c>
      <c r="B13" s="789">
        <v>49.288893022251862</v>
      </c>
      <c r="C13" s="789">
        <v>525.63792570967735</v>
      </c>
      <c r="D13" s="790">
        <v>-8.8000000000000007</v>
      </c>
      <c r="E13" s="789">
        <v>7.1494485742285718</v>
      </c>
      <c r="F13" s="789">
        <v>76.604392309677422</v>
      </c>
      <c r="G13" s="790">
        <v>21</v>
      </c>
      <c r="H13" s="908">
        <v>6.8940831604722961</v>
      </c>
      <c r="I13" s="909" t="s">
        <v>132</v>
      </c>
      <c r="J13" s="789">
        <v>22.555011567032395</v>
      </c>
      <c r="K13" s="789">
        <v>241.10154977377047</v>
      </c>
      <c r="L13" s="790">
        <v>9</v>
      </c>
      <c r="M13" s="515"/>
      <c r="N13" s="825">
        <v>-0.9</v>
      </c>
      <c r="O13" s="910">
        <v>42.42626861137137</v>
      </c>
    </row>
    <row r="14" spans="1:15" ht="15" customHeight="1">
      <c r="A14" s="522">
        <v>2017</v>
      </c>
      <c r="B14" s="795">
        <v>54.886108595098101</v>
      </c>
      <c r="C14" s="796">
        <v>585.93818417870966</v>
      </c>
      <c r="D14" s="797">
        <v>-11.5</v>
      </c>
      <c r="E14" s="795">
        <v>7.2249207554083377</v>
      </c>
      <c r="F14" s="796">
        <v>77.011085225451623</v>
      </c>
      <c r="G14" s="797">
        <v>22.7</v>
      </c>
      <c r="H14" s="911">
        <v>7.5967765534330836</v>
      </c>
      <c r="I14" s="912" t="s">
        <v>132</v>
      </c>
      <c r="J14" s="795">
        <v>23.362966447723064</v>
      </c>
      <c r="K14" s="796">
        <v>249.30471706021859</v>
      </c>
      <c r="L14" s="797">
        <v>8.8000000000000007</v>
      </c>
      <c r="M14" s="515"/>
      <c r="N14" s="825">
        <v>1.4</v>
      </c>
      <c r="O14" s="910">
        <v>40.573136840130751</v>
      </c>
    </row>
    <row r="15" spans="1:15" ht="15" customHeight="1">
      <c r="A15" s="511">
        <v>2018</v>
      </c>
      <c r="B15" s="789">
        <v>55.898593761343584</v>
      </c>
      <c r="C15" s="789">
        <v>596.21835162664274</v>
      </c>
      <c r="D15" s="790">
        <v>-11.8</v>
      </c>
      <c r="E15" s="789">
        <v>7.2741977688729067</v>
      </c>
      <c r="F15" s="789">
        <v>77.649389409829027</v>
      </c>
      <c r="G15" s="790">
        <v>24.7</v>
      </c>
      <c r="H15" s="908">
        <v>7.6845028878015693</v>
      </c>
      <c r="I15" s="909" t="s">
        <v>132</v>
      </c>
      <c r="J15" s="789">
        <v>22.418479986269201</v>
      </c>
      <c r="K15" s="789">
        <v>239.19527838476901</v>
      </c>
      <c r="L15" s="790">
        <v>9.9</v>
      </c>
      <c r="M15" s="515"/>
      <c r="N15" s="825">
        <v>-0.3</v>
      </c>
      <c r="O15" s="910">
        <v>41.75617127392745</v>
      </c>
    </row>
    <row r="16" spans="1:15" ht="15" customHeight="1">
      <c r="A16" s="522">
        <v>2019</v>
      </c>
      <c r="B16" s="795">
        <v>50.80354749922563</v>
      </c>
      <c r="C16" s="796">
        <v>543.10955680158054</v>
      </c>
      <c r="D16" s="797">
        <v>-6.9</v>
      </c>
      <c r="E16" s="795">
        <v>8.122681606990195</v>
      </c>
      <c r="F16" s="796">
        <v>86.54271345483906</v>
      </c>
      <c r="G16" s="797">
        <v>22.4</v>
      </c>
      <c r="H16" s="911">
        <f>B16/E16</f>
        <v>6.25452897913729</v>
      </c>
      <c r="I16" s="912" t="s">
        <v>132</v>
      </c>
      <c r="J16" s="795">
        <v>23.46473828386079</v>
      </c>
      <c r="K16" s="796">
        <v>250.40447599780524</v>
      </c>
      <c r="L16" s="797">
        <v>9.8000000000000007</v>
      </c>
      <c r="N16" s="825">
        <v>-1.5</v>
      </c>
      <c r="O16" s="910">
        <v>43.209600422613391</v>
      </c>
    </row>
    <row r="17" spans="1:15" ht="4.5" customHeight="1">
      <c r="A17" s="530"/>
      <c r="B17" s="530"/>
      <c r="C17" s="530"/>
      <c r="D17" s="530"/>
      <c r="E17" s="530"/>
      <c r="F17" s="530"/>
      <c r="G17" s="913"/>
      <c r="H17" s="913"/>
      <c r="I17" s="913"/>
      <c r="J17" s="530"/>
      <c r="K17" s="530"/>
      <c r="L17" s="913"/>
      <c r="N17" s="825">
        <v>-3</v>
      </c>
      <c r="O17" s="914">
        <v>41.919424146963422</v>
      </c>
    </row>
    <row r="18" spans="1:15" ht="12.95" customHeight="1">
      <c r="A18" s="530"/>
      <c r="B18" s="505"/>
      <c r="C18" s="488"/>
      <c r="D18" s="505"/>
      <c r="E18" s="505"/>
      <c r="F18" s="530"/>
      <c r="G18" s="530"/>
      <c r="H18" s="530"/>
      <c r="I18" s="530"/>
      <c r="J18" s="530"/>
      <c r="K18" s="530"/>
      <c r="L18" s="530"/>
      <c r="N18" s="825">
        <v>1.4</v>
      </c>
      <c r="O18" s="910">
        <v>34.627393980381342</v>
      </c>
    </row>
    <row r="19" spans="1:15" ht="13.5">
      <c r="A19" s="530"/>
      <c r="B19" s="488"/>
      <c r="F19" s="530"/>
      <c r="G19" s="530"/>
      <c r="H19" s="530"/>
      <c r="I19" s="530"/>
      <c r="J19" s="530"/>
      <c r="K19" s="530"/>
      <c r="L19" s="530"/>
      <c r="N19" s="825">
        <v>2.9</v>
      </c>
      <c r="O19" s="910">
        <v>34.015709617180114</v>
      </c>
    </row>
    <row r="20" spans="1:15" ht="13.5">
      <c r="A20" s="530"/>
      <c r="B20" s="488"/>
      <c r="F20" s="530"/>
      <c r="G20" s="530"/>
      <c r="H20" s="530"/>
      <c r="I20" s="530"/>
      <c r="J20" s="530"/>
      <c r="K20" s="530"/>
      <c r="L20" s="530"/>
      <c r="N20" s="825">
        <v>-0.4</v>
      </c>
      <c r="O20" s="910">
        <v>40.911796550975893</v>
      </c>
    </row>
    <row r="21" spans="1:15" ht="13.5">
      <c r="A21" s="530"/>
      <c r="B21" s="488"/>
      <c r="C21" s="915"/>
      <c r="D21" s="916" t="str">
        <f>B4</f>
        <v>Maximální spotřeba plynu</v>
      </c>
      <c r="E21" s="915"/>
      <c r="F21" s="916"/>
      <c r="J21" s="530"/>
      <c r="K21" s="530"/>
      <c r="L21" s="530"/>
      <c r="N21" s="825">
        <v>1.2</v>
      </c>
      <c r="O21" s="910">
        <v>39.953557161266971</v>
      </c>
    </row>
    <row r="22" spans="1:15" ht="13.5">
      <c r="A22" s="530"/>
      <c r="B22" s="488"/>
      <c r="C22" s="915">
        <f t="shared" ref="C22:C31" si="0">A7</f>
        <v>2010</v>
      </c>
      <c r="D22" s="916">
        <f t="shared" ref="D22:D31" si="1">B7</f>
        <v>57.3</v>
      </c>
      <c r="E22" s="916">
        <f>$D$24-D22</f>
        <v>4.3000000000000043</v>
      </c>
      <c r="F22" s="916"/>
      <c r="G22" s="530"/>
      <c r="H22" s="530"/>
      <c r="I22" s="530"/>
      <c r="J22" s="530"/>
      <c r="K22" s="530"/>
      <c r="L22" s="530"/>
      <c r="N22" s="825">
        <v>2.2000000000000002</v>
      </c>
      <c r="O22" s="910">
        <v>38.703458332655181</v>
      </c>
    </row>
    <row r="23" spans="1:15" ht="13.5">
      <c r="A23" s="530"/>
      <c r="B23" s="488"/>
      <c r="C23" s="915">
        <f t="shared" si="0"/>
        <v>2011</v>
      </c>
      <c r="D23" s="916">
        <f t="shared" si="1"/>
        <v>52.8</v>
      </c>
      <c r="E23" s="916">
        <f t="shared" ref="E23:E31" si="2">$D$24-D23</f>
        <v>8.8000000000000043</v>
      </c>
      <c r="F23" s="916"/>
      <c r="G23" s="530"/>
      <c r="H23" s="530"/>
      <c r="I23" s="530"/>
      <c r="J23" s="530"/>
      <c r="K23" s="530"/>
      <c r="L23" s="530"/>
      <c r="N23" s="825">
        <v>3.9</v>
      </c>
      <c r="O23" s="910">
        <v>36.045589029643608</v>
      </c>
    </row>
    <row r="24" spans="1:15" ht="13.5">
      <c r="A24" s="530"/>
      <c r="B24" s="488"/>
      <c r="C24" s="915">
        <f t="shared" si="0"/>
        <v>2012</v>
      </c>
      <c r="D24" s="916">
        <f t="shared" si="1"/>
        <v>61.6</v>
      </c>
      <c r="E24" s="916">
        <f t="shared" si="2"/>
        <v>0</v>
      </c>
      <c r="F24" s="916"/>
      <c r="G24" s="530"/>
      <c r="H24" s="530"/>
      <c r="I24" s="530"/>
      <c r="J24" s="530"/>
      <c r="K24" s="530"/>
      <c r="L24" s="530"/>
      <c r="N24" s="825">
        <v>-3</v>
      </c>
      <c r="O24" s="910">
        <v>41.734401837766598</v>
      </c>
    </row>
    <row r="25" spans="1:15" ht="13.5">
      <c r="A25" s="530"/>
      <c r="B25" s="488"/>
      <c r="C25" s="915">
        <f t="shared" si="0"/>
        <v>2013</v>
      </c>
      <c r="D25" s="916">
        <f t="shared" si="1"/>
        <v>47.333075975303558</v>
      </c>
      <c r="E25" s="916">
        <f t="shared" si="2"/>
        <v>14.266924024696443</v>
      </c>
      <c r="F25" s="916"/>
      <c r="G25" s="530"/>
      <c r="H25" s="530"/>
      <c r="I25" s="530"/>
      <c r="J25" s="530"/>
      <c r="K25" s="530"/>
      <c r="L25" s="530"/>
      <c r="N25" s="825">
        <v>-5.6</v>
      </c>
      <c r="O25" s="910">
        <v>40.088098159186181</v>
      </c>
    </row>
    <row r="26" spans="1:15" ht="13.5">
      <c r="A26" s="530"/>
      <c r="B26" s="488"/>
      <c r="C26" s="915">
        <f t="shared" si="0"/>
        <v>2014</v>
      </c>
      <c r="D26" s="916">
        <f t="shared" si="1"/>
        <v>44.959295144984566</v>
      </c>
      <c r="E26" s="916">
        <f t="shared" si="2"/>
        <v>16.640704855015436</v>
      </c>
      <c r="F26" s="916"/>
      <c r="G26" s="530"/>
      <c r="H26" s="530"/>
      <c r="I26" s="530"/>
      <c r="J26" s="530"/>
      <c r="K26" s="530"/>
      <c r="L26" s="530"/>
      <c r="N26" s="825">
        <v>-3.9</v>
      </c>
      <c r="O26" s="910">
        <v>42.79517787366958</v>
      </c>
    </row>
    <row r="27" spans="1:15" ht="13.5">
      <c r="A27" s="530"/>
      <c r="B27" s="488"/>
      <c r="C27" s="915">
        <f t="shared" si="0"/>
        <v>2015</v>
      </c>
      <c r="D27" s="916">
        <f t="shared" si="1"/>
        <v>42.621557004484409</v>
      </c>
      <c r="E27" s="916">
        <f t="shared" si="2"/>
        <v>18.978442995515593</v>
      </c>
      <c r="F27" s="916"/>
      <c r="G27" s="530"/>
      <c r="H27" s="530"/>
      <c r="I27" s="530"/>
      <c r="J27" s="530"/>
      <c r="K27" s="530"/>
      <c r="L27" s="530"/>
      <c r="N27" s="825">
        <v>-6.5</v>
      </c>
      <c r="O27" s="910">
        <v>48.497901572791811</v>
      </c>
    </row>
    <row r="28" spans="1:15" ht="13.5">
      <c r="A28" s="530"/>
      <c r="B28" s="488"/>
      <c r="C28" s="915">
        <f t="shared" si="0"/>
        <v>2016</v>
      </c>
      <c r="D28" s="916">
        <f t="shared" si="1"/>
        <v>49.288893022251862</v>
      </c>
      <c r="E28" s="916">
        <f t="shared" si="2"/>
        <v>12.311106977748139</v>
      </c>
      <c r="F28" s="916"/>
      <c r="G28" s="530"/>
      <c r="H28" s="530"/>
      <c r="I28" s="530"/>
      <c r="J28" s="530"/>
      <c r="K28" s="530"/>
      <c r="L28" s="530"/>
      <c r="N28" s="825">
        <v>-7.6</v>
      </c>
      <c r="O28" s="910">
        <v>50.53241225692102</v>
      </c>
    </row>
    <row r="29" spans="1:15" ht="13.5">
      <c r="A29" s="530"/>
      <c r="B29" s="488"/>
      <c r="C29" s="915">
        <f t="shared" si="0"/>
        <v>2017</v>
      </c>
      <c r="D29" s="916">
        <f t="shared" si="1"/>
        <v>54.886108595098101</v>
      </c>
      <c r="E29" s="916">
        <f t="shared" si="2"/>
        <v>6.7138914049019007</v>
      </c>
      <c r="F29" s="916"/>
      <c r="G29" s="530"/>
      <c r="H29" s="530"/>
      <c r="I29" s="530"/>
      <c r="J29" s="530"/>
      <c r="K29" s="530"/>
      <c r="L29" s="530"/>
      <c r="N29" s="825">
        <v>-6.9</v>
      </c>
      <c r="O29" s="910">
        <v>50.803541216034226</v>
      </c>
    </row>
    <row r="30" spans="1:15" ht="13.5">
      <c r="A30" s="530"/>
      <c r="B30" s="488"/>
      <c r="C30" s="915">
        <f t="shared" si="0"/>
        <v>2018</v>
      </c>
      <c r="D30" s="916">
        <f t="shared" si="1"/>
        <v>55.898593761343584</v>
      </c>
      <c r="E30" s="916">
        <f t="shared" si="2"/>
        <v>5.7014062386564177</v>
      </c>
      <c r="F30" s="916"/>
      <c r="G30" s="530"/>
      <c r="H30" s="530"/>
      <c r="I30" s="530"/>
      <c r="J30" s="530"/>
      <c r="K30" s="530"/>
      <c r="L30" s="530"/>
      <c r="N30" s="825">
        <v>-5.4</v>
      </c>
      <c r="O30" s="910">
        <v>50.264411210194623</v>
      </c>
    </row>
    <row r="31" spans="1:15" ht="13.5">
      <c r="A31" s="530"/>
      <c r="B31" s="488"/>
      <c r="C31" s="915">
        <f t="shared" si="0"/>
        <v>2019</v>
      </c>
      <c r="D31" s="916">
        <f t="shared" si="1"/>
        <v>50.80354749922563</v>
      </c>
      <c r="E31" s="916">
        <f t="shared" si="2"/>
        <v>10.796452500774372</v>
      </c>
      <c r="F31" s="916"/>
      <c r="G31" s="530"/>
      <c r="H31" s="530"/>
      <c r="I31" s="530"/>
      <c r="J31" s="530"/>
      <c r="K31" s="530"/>
      <c r="L31" s="530"/>
      <c r="N31" s="825">
        <v>-5</v>
      </c>
      <c r="O31" s="910">
        <v>46.826723513246279</v>
      </c>
    </row>
    <row r="32" spans="1:15" ht="13.5">
      <c r="A32" s="530"/>
      <c r="B32" s="488"/>
      <c r="C32" s="915"/>
      <c r="D32" s="916"/>
      <c r="E32" s="916"/>
      <c r="F32" s="916"/>
      <c r="G32" s="530"/>
      <c r="H32" s="530"/>
      <c r="I32" s="530"/>
      <c r="J32" s="530"/>
      <c r="K32" s="530"/>
      <c r="L32" s="530"/>
      <c r="N32" s="825">
        <v>-0.8</v>
      </c>
      <c r="O32" s="910">
        <v>39.487988475647761</v>
      </c>
    </row>
    <row r="33" spans="1:15" ht="13.5">
      <c r="A33" s="530"/>
      <c r="B33" s="488"/>
      <c r="C33" s="915"/>
      <c r="D33" s="916"/>
      <c r="E33" s="916"/>
      <c r="F33" s="916"/>
      <c r="G33" s="530"/>
      <c r="H33" s="530"/>
      <c r="I33" s="530"/>
      <c r="J33" s="530"/>
      <c r="K33" s="530"/>
      <c r="L33" s="530"/>
      <c r="N33" s="825">
        <v>1.2</v>
      </c>
      <c r="O33" s="910">
        <v>36.261438823127342</v>
      </c>
    </row>
    <row r="34" spans="1:15" ht="13.5">
      <c r="A34" s="530"/>
      <c r="B34" s="488"/>
      <c r="C34" s="915"/>
      <c r="D34" s="916"/>
      <c r="E34" s="916"/>
      <c r="F34" s="916"/>
      <c r="G34" s="530"/>
      <c r="H34" s="530"/>
      <c r="I34" s="530"/>
      <c r="J34" s="530"/>
      <c r="K34" s="530"/>
      <c r="L34" s="530"/>
      <c r="N34" s="825">
        <v>0.3</v>
      </c>
      <c r="O34" s="910">
        <v>42.411657471385922</v>
      </c>
    </row>
    <row r="35" spans="1:15" ht="13.5">
      <c r="C35" s="915"/>
      <c r="D35" s="916"/>
      <c r="E35" s="916"/>
      <c r="F35" s="916"/>
      <c r="N35" s="825">
        <v>-2.2999999999999998</v>
      </c>
      <c r="O35" s="910">
        <v>43.679408358604974</v>
      </c>
    </row>
    <row r="36" spans="1:15" ht="13.5">
      <c r="C36" s="915"/>
      <c r="D36" s="916"/>
      <c r="E36" s="916"/>
      <c r="F36" s="916"/>
      <c r="N36" s="825">
        <v>-4</v>
      </c>
      <c r="O36" s="910">
        <v>44.626644385383372</v>
      </c>
    </row>
    <row r="37" spans="1:15" ht="13.5">
      <c r="C37" s="915"/>
      <c r="D37" s="916"/>
      <c r="E37" s="916"/>
      <c r="F37" s="916"/>
      <c r="N37" s="825">
        <v>-2.5</v>
      </c>
      <c r="O37" s="910">
        <v>43.819470523882089</v>
      </c>
    </row>
    <row r="38" spans="1:15" ht="13.5">
      <c r="C38" s="915"/>
      <c r="D38" s="916"/>
      <c r="E38" s="916"/>
      <c r="F38" s="916"/>
      <c r="N38" s="825">
        <v>0.9</v>
      </c>
      <c r="O38" s="910">
        <v>40.668641186614401</v>
      </c>
    </row>
    <row r="39" spans="1:15" ht="13.5">
      <c r="C39" s="915"/>
      <c r="D39" s="916"/>
      <c r="E39" s="916"/>
      <c r="F39" s="916"/>
      <c r="N39" s="825">
        <v>3.6</v>
      </c>
      <c r="O39" s="910">
        <v>33.95127564156941</v>
      </c>
    </row>
    <row r="40" spans="1:15" ht="13.5">
      <c r="C40" s="915"/>
      <c r="D40" s="916"/>
      <c r="E40" s="916"/>
      <c r="F40" s="916"/>
      <c r="N40" s="825">
        <v>0.3</v>
      </c>
      <c r="O40" s="910">
        <v>35.576440598592868</v>
      </c>
    </row>
    <row r="41" spans="1:15" ht="13.5">
      <c r="C41" s="915"/>
      <c r="D41" s="916"/>
      <c r="E41" s="916"/>
      <c r="F41" s="916"/>
      <c r="N41" s="825">
        <v>-2.7</v>
      </c>
      <c r="O41" s="910">
        <v>42.621710175656069</v>
      </c>
    </row>
    <row r="42" spans="1:15" ht="13.5">
      <c r="C42" s="915"/>
      <c r="D42" s="916"/>
      <c r="E42" s="916"/>
      <c r="F42" s="916"/>
      <c r="N42" s="825">
        <v>-4.2</v>
      </c>
      <c r="O42" s="910">
        <v>43.259692358634751</v>
      </c>
    </row>
    <row r="43" spans="1:15" ht="13.5">
      <c r="C43" s="915"/>
      <c r="D43" s="916"/>
      <c r="E43" s="916"/>
      <c r="F43" s="916"/>
      <c r="N43" s="825">
        <v>-3.2</v>
      </c>
      <c r="O43" s="910">
        <v>44.215345653734452</v>
      </c>
    </row>
    <row r="44" spans="1:15" ht="13.5">
      <c r="N44" s="825">
        <v>-2.2999999999999998</v>
      </c>
      <c r="O44" s="910">
        <v>43.352642422537677</v>
      </c>
    </row>
    <row r="45" spans="1:15" ht="13.5">
      <c r="N45" s="825">
        <v>1</v>
      </c>
      <c r="O45" s="910">
        <v>38.640187123423921</v>
      </c>
    </row>
    <row r="46" spans="1:15" ht="13.5">
      <c r="N46" s="825">
        <v>3.3</v>
      </c>
      <c r="O46" s="910">
        <v>32.903081949949602</v>
      </c>
    </row>
    <row r="47" spans="1:15" ht="13.5">
      <c r="N47" s="825">
        <v>3.3</v>
      </c>
      <c r="O47" s="910">
        <v>32.771114623221415</v>
      </c>
    </row>
    <row r="48" spans="1:15" ht="13.5">
      <c r="N48" s="825">
        <v>2.5</v>
      </c>
      <c r="O48" s="910">
        <v>38.804306761996493</v>
      </c>
    </row>
    <row r="49" spans="14:15" ht="13.5">
      <c r="N49" s="825">
        <v>0.4</v>
      </c>
      <c r="O49" s="910">
        <v>40.061506943995731</v>
      </c>
    </row>
    <row r="50" spans="14:15" ht="13.5">
      <c r="N50" s="825">
        <v>2.8</v>
      </c>
      <c r="O50" s="910">
        <v>39.444163479253106</v>
      </c>
    </row>
    <row r="51" spans="14:15" ht="13.5">
      <c r="N51" s="825">
        <v>3.1</v>
      </c>
      <c r="O51" s="910">
        <v>37.097800714831862</v>
      </c>
    </row>
    <row r="52" spans="14:15" ht="13.5">
      <c r="N52" s="825">
        <v>2.4</v>
      </c>
      <c r="O52" s="910">
        <v>33.885363062985952</v>
      </c>
    </row>
    <row r="53" spans="14:15" ht="13.5">
      <c r="N53" s="825">
        <v>2.5</v>
      </c>
      <c r="O53" s="910">
        <v>29.487906866199712</v>
      </c>
    </row>
    <row r="54" spans="14:15" ht="13.5">
      <c r="N54" s="825">
        <v>2.5</v>
      </c>
      <c r="O54" s="910">
        <v>29.999019621954588</v>
      </c>
    </row>
    <row r="55" spans="14:15" ht="13.5">
      <c r="N55" s="825">
        <v>2.7</v>
      </c>
      <c r="O55" s="910">
        <v>32.859277050069757</v>
      </c>
    </row>
    <row r="56" spans="14:15" ht="13.5">
      <c r="N56" s="825">
        <v>4.2</v>
      </c>
      <c r="O56" s="910">
        <v>32.138173626388081</v>
      </c>
    </row>
    <row r="57" spans="14:15" ht="13.5">
      <c r="N57" s="825">
        <v>3.2</v>
      </c>
      <c r="O57" s="910">
        <v>34.523471975866819</v>
      </c>
    </row>
    <row r="58" spans="14:15" ht="13.5">
      <c r="N58" s="825">
        <v>4.8</v>
      </c>
      <c r="O58" s="910">
        <v>33.492745363398186</v>
      </c>
    </row>
    <row r="59" spans="14:15" ht="13.5">
      <c r="N59" s="825">
        <v>0.7</v>
      </c>
      <c r="O59" s="910">
        <v>36.015299525507736</v>
      </c>
    </row>
    <row r="60" spans="14:15" ht="13.5">
      <c r="N60" s="825">
        <v>-3.7</v>
      </c>
      <c r="O60" s="910">
        <v>34.927188061287076</v>
      </c>
    </row>
    <row r="61" spans="14:15" ht="13.5">
      <c r="N61" s="825">
        <v>-0.5</v>
      </c>
      <c r="O61" s="910">
        <v>35.122625922887259</v>
      </c>
    </row>
    <row r="62" spans="14:15" ht="13.5">
      <c r="N62" s="825">
        <v>4.4000000000000004</v>
      </c>
      <c r="O62" s="910">
        <v>36.235781016715237</v>
      </c>
    </row>
    <row r="63" spans="14:15" ht="13.5">
      <c r="N63" s="825">
        <v>6.3</v>
      </c>
      <c r="O63" s="910">
        <v>33.862794730542667</v>
      </c>
    </row>
    <row r="64" spans="14:15" ht="13.5">
      <c r="N64" s="825">
        <v>4.9000000000000004</v>
      </c>
      <c r="O64" s="910">
        <v>30.568875851930304</v>
      </c>
    </row>
    <row r="65" spans="14:15" ht="13.5">
      <c r="N65" s="825">
        <v>8.1</v>
      </c>
      <c r="O65" s="910">
        <v>26.956583467319398</v>
      </c>
    </row>
    <row r="66" spans="14:15" ht="13.5">
      <c r="N66" s="825">
        <v>6.2</v>
      </c>
      <c r="O66" s="910">
        <v>30.161148828940316</v>
      </c>
    </row>
    <row r="67" spans="14:15" ht="13.5">
      <c r="N67" s="825">
        <v>3</v>
      </c>
      <c r="O67" s="910">
        <v>27.797638151695988</v>
      </c>
    </row>
    <row r="68" spans="14:15" ht="13.5">
      <c r="N68" s="825">
        <v>7.6</v>
      </c>
      <c r="O68" s="910">
        <v>26.041636569156605</v>
      </c>
    </row>
    <row r="69" spans="14:15" ht="13.5">
      <c r="N69" s="825">
        <v>8.6</v>
      </c>
      <c r="O69" s="910">
        <v>26.622627478543375</v>
      </c>
    </row>
    <row r="70" spans="14:15" ht="13.5">
      <c r="N70" s="825">
        <v>4.0999999999999996</v>
      </c>
      <c r="O70" s="910">
        <v>29.881900047765452</v>
      </c>
    </row>
    <row r="71" spans="14:15" ht="13.5">
      <c r="N71" s="825">
        <v>5.6</v>
      </c>
      <c r="O71" s="910">
        <v>27.955907618667133</v>
      </c>
    </row>
    <row r="72" spans="14:15" ht="13.5">
      <c r="N72" s="825">
        <v>8.5</v>
      </c>
      <c r="O72" s="910">
        <v>25.846843447951052</v>
      </c>
    </row>
    <row r="73" spans="14:15" ht="13.5">
      <c r="N73" s="825">
        <v>6.7</v>
      </c>
      <c r="O73" s="910">
        <v>26.303137549589081</v>
      </c>
    </row>
    <row r="74" spans="14:15" ht="13.5">
      <c r="N74" s="825">
        <v>6.7</v>
      </c>
      <c r="O74" s="910">
        <v>25.086465748646273</v>
      </c>
    </row>
    <row r="75" spans="14:15" ht="13.5">
      <c r="N75" s="825">
        <v>7</v>
      </c>
      <c r="O75" s="910">
        <v>26.509046166218667</v>
      </c>
    </row>
    <row r="76" spans="14:15" ht="13.5">
      <c r="N76" s="825">
        <v>1.8</v>
      </c>
      <c r="O76" s="910">
        <v>32.174315235521028</v>
      </c>
    </row>
    <row r="77" spans="14:15" ht="13.5">
      <c r="N77" s="825">
        <v>2.5</v>
      </c>
      <c r="O77" s="910">
        <v>31.698785706358738</v>
      </c>
    </row>
    <row r="78" spans="14:15" ht="13.5">
      <c r="N78" s="825">
        <v>4.8</v>
      </c>
      <c r="O78" s="910">
        <v>30.592330501336242</v>
      </c>
    </row>
    <row r="79" spans="14:15" ht="13.5">
      <c r="N79" s="825">
        <v>4</v>
      </c>
      <c r="O79" s="910">
        <v>31.112841352165809</v>
      </c>
    </row>
    <row r="80" spans="14:15" ht="13.5">
      <c r="N80" s="825">
        <v>6.5</v>
      </c>
      <c r="O80" s="910">
        <v>28.899994937841811</v>
      </c>
    </row>
    <row r="81" spans="14:15" ht="13.5">
      <c r="N81" s="825">
        <v>6</v>
      </c>
      <c r="O81" s="910">
        <v>26.98398048087833</v>
      </c>
    </row>
    <row r="82" spans="14:15" ht="13.5">
      <c r="N82" s="825">
        <v>9</v>
      </c>
      <c r="O82" s="910">
        <v>22.700507630470092</v>
      </c>
    </row>
    <row r="83" spans="14:15" ht="13.5">
      <c r="N83" s="825">
        <v>3.4</v>
      </c>
      <c r="O83" s="910">
        <v>29.745255705203547</v>
      </c>
    </row>
    <row r="84" spans="14:15" ht="13.5">
      <c r="N84" s="825">
        <v>2.1</v>
      </c>
      <c r="O84" s="910">
        <v>32.766856527932632</v>
      </c>
    </row>
    <row r="85" spans="14:15" ht="13.5">
      <c r="N85" s="825">
        <v>2.4</v>
      </c>
      <c r="O85" s="910">
        <v>31.731069200905196</v>
      </c>
    </row>
    <row r="86" spans="14:15" ht="13.5">
      <c r="N86" s="825">
        <v>5.3</v>
      </c>
      <c r="O86" s="910">
        <v>29.998819987329874</v>
      </c>
    </row>
    <row r="87" spans="14:15" ht="13.5">
      <c r="N87" s="825">
        <v>8.3000000000000007</v>
      </c>
      <c r="O87" s="910">
        <v>25.402783088072212</v>
      </c>
    </row>
    <row r="88" spans="14:15" ht="13.5">
      <c r="N88" s="825">
        <v>10</v>
      </c>
      <c r="O88" s="910">
        <v>18.940122837346085</v>
      </c>
    </row>
    <row r="89" spans="14:15" ht="13.5">
      <c r="N89" s="825">
        <v>7.6</v>
      </c>
      <c r="O89" s="910">
        <v>21.387999630354159</v>
      </c>
    </row>
    <row r="90" spans="14:15" ht="13.5">
      <c r="N90" s="825">
        <v>3.6</v>
      </c>
      <c r="O90" s="910">
        <v>26.882122638457368</v>
      </c>
    </row>
    <row r="91" spans="14:15" ht="13.5">
      <c r="N91" s="825">
        <v>4.4000000000000004</v>
      </c>
      <c r="O91" s="910">
        <v>28.74745527667358</v>
      </c>
    </row>
    <row r="92" spans="14:15" ht="13.5">
      <c r="N92" s="825">
        <v>4.7</v>
      </c>
      <c r="O92" s="910">
        <v>29.876386962360762</v>
      </c>
    </row>
    <row r="93" spans="14:15" ht="13.5">
      <c r="N93" s="825">
        <v>6.7</v>
      </c>
      <c r="O93" s="910">
        <v>29.497451404936264</v>
      </c>
    </row>
    <row r="94" spans="14:15" ht="13.5">
      <c r="N94" s="825">
        <v>6.4</v>
      </c>
      <c r="O94" s="910">
        <v>24.311393714231198</v>
      </c>
    </row>
    <row r="95" spans="14:15" ht="13.5">
      <c r="N95" s="825">
        <v>7.7</v>
      </c>
      <c r="O95" s="910">
        <v>18.969427771114084</v>
      </c>
    </row>
    <row r="96" spans="14:15" ht="13.5">
      <c r="N96" s="825">
        <v>9.3000000000000007</v>
      </c>
      <c r="O96" s="910">
        <v>19.672011349302807</v>
      </c>
    </row>
    <row r="97" spans="14:15" ht="13.5">
      <c r="N97" s="825">
        <v>6.4</v>
      </c>
      <c r="O97" s="910">
        <v>23.607123816716737</v>
      </c>
    </row>
    <row r="98" spans="14:15" ht="13.5">
      <c r="N98" s="825">
        <v>9.1999999999999993</v>
      </c>
      <c r="O98" s="910">
        <v>22.477739167324099</v>
      </c>
    </row>
    <row r="99" spans="14:15" ht="13.5">
      <c r="N99" s="825">
        <v>11.8</v>
      </c>
      <c r="O99" s="910">
        <v>23.243127018563332</v>
      </c>
    </row>
    <row r="100" spans="14:15" ht="13.5">
      <c r="N100" s="825">
        <v>12.7</v>
      </c>
      <c r="O100" s="910">
        <v>21.669537796586184</v>
      </c>
    </row>
    <row r="101" spans="14:15" ht="13.5">
      <c r="N101" s="825">
        <v>11.8</v>
      </c>
      <c r="O101" s="910">
        <v>20.106165627528323</v>
      </c>
    </row>
    <row r="102" spans="14:15" ht="13.5">
      <c r="N102" s="825">
        <v>8.9</v>
      </c>
      <c r="O102" s="910">
        <v>17.26266866110582</v>
      </c>
    </row>
    <row r="103" spans="14:15" ht="13.5">
      <c r="N103" s="825">
        <v>9.1</v>
      </c>
      <c r="O103" s="910">
        <v>17.460923508262418</v>
      </c>
    </row>
    <row r="104" spans="14:15" ht="13.5">
      <c r="N104" s="825">
        <v>10.9</v>
      </c>
      <c r="O104" s="910">
        <v>20.607166958107161</v>
      </c>
    </row>
    <row r="105" spans="14:15" ht="13.5">
      <c r="N105" s="825">
        <v>9.5</v>
      </c>
      <c r="O105" s="910">
        <v>21.671348000296668</v>
      </c>
    </row>
    <row r="106" spans="14:15" ht="13.5">
      <c r="N106" s="825">
        <v>6.2</v>
      </c>
      <c r="O106" s="910">
        <v>24.628680651083751</v>
      </c>
    </row>
    <row r="107" spans="14:15" ht="13.5">
      <c r="N107" s="825">
        <v>3.6</v>
      </c>
      <c r="O107" s="910">
        <v>28.322391218291475</v>
      </c>
    </row>
    <row r="108" spans="14:15" ht="13.5">
      <c r="N108" s="825">
        <v>2.8</v>
      </c>
      <c r="O108" s="910">
        <v>29.694502442135132</v>
      </c>
    </row>
    <row r="109" spans="14:15" ht="13.5">
      <c r="N109" s="825">
        <v>2.9</v>
      </c>
      <c r="O109" s="910">
        <v>25.244019557328681</v>
      </c>
    </row>
    <row r="110" spans="14:15" ht="13.5">
      <c r="N110" s="825">
        <v>5.8</v>
      </c>
      <c r="O110" s="910">
        <v>24.605818542743211</v>
      </c>
    </row>
    <row r="111" spans="14:15" ht="13.5">
      <c r="N111" s="825">
        <v>6.7</v>
      </c>
      <c r="O111" s="910">
        <v>25.008039156808877</v>
      </c>
    </row>
    <row r="112" spans="14:15" ht="13.5">
      <c r="N112" s="825">
        <v>7.5</v>
      </c>
      <c r="O112" s="910">
        <v>25.028125224345619</v>
      </c>
    </row>
    <row r="113" spans="14:15" ht="13.5">
      <c r="N113" s="825">
        <v>9</v>
      </c>
      <c r="O113" s="910">
        <v>24.164099932974334</v>
      </c>
    </row>
    <row r="114" spans="14:15" ht="13.5">
      <c r="N114" s="825">
        <v>11.4</v>
      </c>
      <c r="O114" s="910">
        <v>19.180066451853527</v>
      </c>
    </row>
    <row r="115" spans="14:15" ht="13.5">
      <c r="N115" s="825">
        <v>12.6</v>
      </c>
      <c r="O115" s="910">
        <v>14.627573682553093</v>
      </c>
    </row>
    <row r="116" spans="14:15" ht="13.5">
      <c r="N116" s="825">
        <v>12.8</v>
      </c>
      <c r="O116" s="910">
        <v>13.26795429003128</v>
      </c>
    </row>
    <row r="117" spans="14:15" ht="13.5">
      <c r="N117" s="825">
        <v>11.8</v>
      </c>
      <c r="O117" s="910">
        <v>12.5334889844877</v>
      </c>
    </row>
    <row r="118" spans="14:15" ht="13.5">
      <c r="N118" s="825">
        <v>12</v>
      </c>
      <c r="O118" s="910">
        <v>13.74353479652166</v>
      </c>
    </row>
    <row r="119" spans="14:15" ht="13.5">
      <c r="N119" s="825">
        <v>10.6</v>
      </c>
      <c r="O119" s="910">
        <v>17.643661131953987</v>
      </c>
    </row>
    <row r="120" spans="14:15" ht="13.5">
      <c r="N120" s="825">
        <v>15.1</v>
      </c>
      <c r="O120" s="910">
        <v>16.620504071969851</v>
      </c>
    </row>
    <row r="121" spans="14:15" ht="13.5">
      <c r="N121" s="825">
        <v>17.5</v>
      </c>
      <c r="O121" s="910">
        <v>15.313356504905768</v>
      </c>
    </row>
    <row r="122" spans="14:15" ht="13.5">
      <c r="N122" s="825">
        <v>15.6</v>
      </c>
      <c r="O122" s="910">
        <v>15.006772949883244</v>
      </c>
    </row>
    <row r="123" spans="14:15" ht="13.5">
      <c r="N123" s="825">
        <v>9.3000000000000007</v>
      </c>
      <c r="O123" s="910">
        <v>13.351153295777406</v>
      </c>
    </row>
    <row r="124" spans="14:15" ht="13.5">
      <c r="N124" s="825">
        <v>8.3000000000000007</v>
      </c>
      <c r="O124" s="910">
        <v>15.493598809525214</v>
      </c>
    </row>
    <row r="125" spans="14:15" ht="13.5">
      <c r="N125" s="825">
        <v>7.6</v>
      </c>
      <c r="O125" s="910">
        <v>20.888890660856656</v>
      </c>
    </row>
    <row r="126" spans="14:15" ht="13.5">
      <c r="N126" s="825">
        <v>10.3</v>
      </c>
      <c r="O126" s="910">
        <v>18.65429450915353</v>
      </c>
    </row>
    <row r="127" spans="14:15" ht="13.5">
      <c r="N127" s="825">
        <v>11.1</v>
      </c>
      <c r="O127" s="910">
        <v>16.732474065963235</v>
      </c>
    </row>
    <row r="128" spans="14:15" ht="13.5">
      <c r="N128" s="825">
        <v>12.7</v>
      </c>
      <c r="O128" s="910">
        <v>15.871777493316703</v>
      </c>
    </row>
    <row r="129" spans="14:15" ht="13.5">
      <c r="N129" s="825">
        <v>7.7</v>
      </c>
      <c r="O129" s="910">
        <v>19.036015084517363</v>
      </c>
    </row>
    <row r="130" spans="14:15" ht="13.5">
      <c r="N130" s="825">
        <v>5.7</v>
      </c>
      <c r="O130" s="910">
        <v>18.635485781701195</v>
      </c>
    </row>
    <row r="131" spans="14:15" ht="13.5">
      <c r="N131" s="825">
        <v>5</v>
      </c>
      <c r="O131" s="910">
        <v>21.654316387865041</v>
      </c>
    </row>
    <row r="132" spans="14:15" ht="13.5">
      <c r="N132" s="825">
        <v>5.7</v>
      </c>
      <c r="O132" s="910">
        <v>24.449982120957145</v>
      </c>
    </row>
    <row r="133" spans="14:15" ht="13.5">
      <c r="N133" s="825">
        <v>6.7</v>
      </c>
      <c r="O133" s="910">
        <v>22.736625424801389</v>
      </c>
    </row>
    <row r="134" spans="14:15" ht="13.5">
      <c r="N134" s="825">
        <v>11.6</v>
      </c>
      <c r="O134" s="910">
        <v>18.344186577913973</v>
      </c>
    </row>
    <row r="135" spans="14:15" ht="13.5">
      <c r="N135" s="825">
        <v>10.3</v>
      </c>
      <c r="O135" s="910">
        <v>19.627420869359714</v>
      </c>
    </row>
    <row r="136" spans="14:15" ht="13.5">
      <c r="N136" s="825">
        <v>10.8</v>
      </c>
      <c r="O136" s="910">
        <v>17.744338297555807</v>
      </c>
    </row>
    <row r="137" spans="14:15" ht="13.5">
      <c r="N137" s="825">
        <v>11.4</v>
      </c>
      <c r="O137" s="910">
        <v>15.409261216001052</v>
      </c>
    </row>
    <row r="138" spans="14:15" ht="13.5">
      <c r="N138" s="825">
        <v>8.1</v>
      </c>
      <c r="O138" s="910">
        <v>18.598298159310485</v>
      </c>
    </row>
    <row r="139" spans="14:15" ht="13.5">
      <c r="N139" s="825">
        <v>7.8</v>
      </c>
      <c r="O139" s="910">
        <v>21.478211907712147</v>
      </c>
    </row>
    <row r="140" spans="14:15" ht="13.5">
      <c r="N140" s="825">
        <v>6.1</v>
      </c>
      <c r="O140" s="910">
        <v>23.677535559553419</v>
      </c>
    </row>
    <row r="141" spans="14:15" ht="13.5">
      <c r="N141" s="825">
        <v>5.5</v>
      </c>
      <c r="O141" s="910">
        <v>25.53000466214004</v>
      </c>
    </row>
    <row r="142" spans="14:15" ht="13.5">
      <c r="N142" s="825">
        <v>8.3000000000000007</v>
      </c>
      <c r="O142" s="910">
        <v>23.20677729861082</v>
      </c>
    </row>
    <row r="143" spans="14:15" ht="13.5">
      <c r="N143" s="825">
        <v>11.3</v>
      </c>
      <c r="O143" s="910">
        <v>18.258725151449894</v>
      </c>
    </row>
    <row r="144" spans="14:15" ht="13.5">
      <c r="N144" s="825">
        <v>13.8</v>
      </c>
      <c r="O144" s="910">
        <v>13.68889673189425</v>
      </c>
    </row>
    <row r="145" spans="14:15" ht="13.5">
      <c r="N145" s="825">
        <v>15.8</v>
      </c>
      <c r="O145" s="910">
        <v>12.484592093028265</v>
      </c>
    </row>
    <row r="146" spans="14:15" ht="13.5">
      <c r="N146" s="825">
        <v>13.3</v>
      </c>
      <c r="O146" s="910">
        <v>15.564136512093349</v>
      </c>
    </row>
    <row r="147" spans="14:15" ht="13.5">
      <c r="N147" s="825">
        <v>14.2</v>
      </c>
      <c r="O147" s="910">
        <v>14.560425980127851</v>
      </c>
    </row>
    <row r="148" spans="14:15" ht="13.5">
      <c r="N148" s="825">
        <v>11.9</v>
      </c>
      <c r="O148" s="910">
        <v>17.004157793641127</v>
      </c>
    </row>
    <row r="149" spans="14:15" ht="13.5">
      <c r="N149" s="825">
        <v>11.1</v>
      </c>
      <c r="O149" s="910">
        <v>20.171034310224556</v>
      </c>
    </row>
    <row r="150" spans="14:15" ht="13.5">
      <c r="N150" s="825">
        <v>13.8</v>
      </c>
      <c r="O150" s="910">
        <v>17.578880164519212</v>
      </c>
    </row>
    <row r="151" spans="14:15" ht="13.5">
      <c r="N151" s="825">
        <v>14.8</v>
      </c>
      <c r="O151" s="910">
        <v>14.139368013876213</v>
      </c>
    </row>
    <row r="152" spans="14:15" ht="13.5">
      <c r="N152" s="825">
        <v>15.9</v>
      </c>
      <c r="O152" s="910">
        <v>11.165492145086306</v>
      </c>
    </row>
    <row r="153" spans="14:15" ht="13.5">
      <c r="N153" s="825">
        <v>16.899999999999999</v>
      </c>
      <c r="O153" s="910">
        <v>15.845143485366687</v>
      </c>
    </row>
    <row r="154" spans="14:15" ht="13.5">
      <c r="N154" s="825">
        <v>12.8</v>
      </c>
      <c r="O154" s="910">
        <v>16.560163098977501</v>
      </c>
    </row>
    <row r="155" spans="14:15" ht="13.5">
      <c r="N155" s="825">
        <v>10.8</v>
      </c>
      <c r="O155" s="910">
        <v>17.545068583487438</v>
      </c>
    </row>
    <row r="156" spans="14:15" ht="13.5">
      <c r="N156" s="825">
        <v>12.2</v>
      </c>
      <c r="O156" s="910">
        <v>15.164439251613857</v>
      </c>
    </row>
    <row r="157" spans="14:15" ht="13.5">
      <c r="N157" s="825">
        <v>15.8</v>
      </c>
      <c r="O157" s="910">
        <v>14.890304281035871</v>
      </c>
    </row>
    <row r="158" spans="14:15" ht="13.5">
      <c r="N158" s="825">
        <v>18.5</v>
      </c>
      <c r="O158" s="910">
        <v>10.365127029676778</v>
      </c>
    </row>
    <row r="159" spans="14:15" ht="13.5">
      <c r="N159" s="825">
        <v>19.899999999999999</v>
      </c>
      <c r="O159" s="910">
        <v>9.796649193221171</v>
      </c>
    </row>
    <row r="160" spans="14:15" ht="13.5">
      <c r="N160" s="825">
        <v>21</v>
      </c>
      <c r="O160" s="910">
        <v>14.219610789449099</v>
      </c>
    </row>
    <row r="161" spans="14:15" ht="13.5">
      <c r="N161" s="825">
        <v>21.2</v>
      </c>
      <c r="O161" s="910">
        <v>13.762232595430737</v>
      </c>
    </row>
    <row r="162" spans="14:15" ht="13.5">
      <c r="N162" s="825">
        <v>21.4</v>
      </c>
      <c r="O162" s="910">
        <v>13.509554524205686</v>
      </c>
    </row>
    <row r="163" spans="14:15" ht="13.5">
      <c r="N163" s="825">
        <v>18.7</v>
      </c>
      <c r="O163" s="910">
        <v>14.518888121108263</v>
      </c>
    </row>
    <row r="164" spans="14:15" ht="13.5">
      <c r="N164" s="825">
        <v>18.399999999999999</v>
      </c>
      <c r="O164" s="910">
        <v>12.960503124767662</v>
      </c>
    </row>
    <row r="165" spans="14:15" ht="13.5">
      <c r="N165" s="825">
        <v>16.100000000000001</v>
      </c>
      <c r="O165" s="910">
        <v>9.4771218481863002</v>
      </c>
    </row>
    <row r="166" spans="14:15" ht="13.5">
      <c r="N166" s="825">
        <v>19.399999999999999</v>
      </c>
      <c r="O166" s="910">
        <v>9.5504081211262584</v>
      </c>
    </row>
    <row r="167" spans="14:15" ht="13.5">
      <c r="N167" s="825">
        <v>22.6</v>
      </c>
      <c r="O167" s="910">
        <v>11.870444154915786</v>
      </c>
    </row>
    <row r="168" spans="14:15" ht="13.5">
      <c r="N168" s="825">
        <v>24.4</v>
      </c>
      <c r="O168" s="910">
        <v>14.381627375237187</v>
      </c>
    </row>
    <row r="169" spans="14:15" ht="13.5">
      <c r="N169" s="825">
        <v>23.6</v>
      </c>
      <c r="O169" s="910">
        <v>14.119169821209614</v>
      </c>
    </row>
    <row r="170" spans="14:15" ht="13.5">
      <c r="N170" s="825">
        <v>20.7</v>
      </c>
      <c r="O170" s="910">
        <v>13.944547163966599</v>
      </c>
    </row>
    <row r="171" spans="14:15" ht="13.5">
      <c r="N171" s="825">
        <v>23.5</v>
      </c>
      <c r="O171" s="910">
        <v>13.001396688487526</v>
      </c>
    </row>
    <row r="172" spans="14:15" ht="13.5">
      <c r="N172" s="825">
        <v>23.5</v>
      </c>
      <c r="O172" s="910">
        <v>8.8528513060858476</v>
      </c>
    </row>
    <row r="173" spans="14:15" ht="13.5">
      <c r="N173" s="825">
        <v>18</v>
      </c>
      <c r="O173" s="910">
        <v>10.663882486017883</v>
      </c>
    </row>
    <row r="174" spans="14:15" ht="13.5">
      <c r="N174" s="825">
        <v>19.3</v>
      </c>
      <c r="O174" s="910">
        <v>15.292150434469114</v>
      </c>
    </row>
    <row r="175" spans="14:15" ht="13.5">
      <c r="N175" s="825">
        <v>20.8</v>
      </c>
      <c r="O175" s="910">
        <v>14.536005288299302</v>
      </c>
    </row>
    <row r="176" spans="14:15" ht="13.5">
      <c r="N176" s="825">
        <v>21.2</v>
      </c>
      <c r="O176" s="910">
        <v>14.550296719054263</v>
      </c>
    </row>
    <row r="177" spans="14:15" ht="13.5">
      <c r="N177" s="825">
        <v>20.2</v>
      </c>
      <c r="O177" s="910">
        <v>14.288229775751114</v>
      </c>
    </row>
    <row r="178" spans="14:15" ht="13.5">
      <c r="N178" s="825">
        <v>19.600000000000001</v>
      </c>
      <c r="O178" s="910">
        <v>13.759291280919649</v>
      </c>
    </row>
    <row r="179" spans="14:15" ht="13.5">
      <c r="N179" s="825">
        <v>19.3</v>
      </c>
      <c r="O179" s="910">
        <v>9.910614692331345</v>
      </c>
    </row>
    <row r="180" spans="14:15" ht="13.5">
      <c r="N180" s="825">
        <v>19.399999999999999</v>
      </c>
      <c r="O180" s="910">
        <v>9.3411318786811535</v>
      </c>
    </row>
    <row r="181" spans="14:15" ht="13.5">
      <c r="N181" s="825">
        <v>21.1</v>
      </c>
      <c r="O181" s="910">
        <v>13.898453272491853</v>
      </c>
    </row>
    <row r="182" spans="14:15" ht="13.5">
      <c r="N182" s="825">
        <v>24.2</v>
      </c>
      <c r="O182" s="910">
        <v>14.111759478196861</v>
      </c>
    </row>
    <row r="183" spans="14:15" ht="13.5">
      <c r="N183" s="825">
        <v>26.8</v>
      </c>
      <c r="O183" s="910">
        <v>13.699305065467975</v>
      </c>
    </row>
    <row r="184" spans="14:15" ht="13.5">
      <c r="N184" s="825">
        <v>22.5</v>
      </c>
      <c r="O184" s="910">
        <v>14.271021420215767</v>
      </c>
    </row>
    <row r="185" spans="14:15" ht="13.5">
      <c r="N185" s="825">
        <v>18.100000000000001</v>
      </c>
      <c r="O185" s="910">
        <v>13.839467382159894</v>
      </c>
    </row>
    <row r="186" spans="14:15" ht="13.5">
      <c r="N186" s="825">
        <v>20.6</v>
      </c>
      <c r="O186" s="910">
        <v>10.930973359081905</v>
      </c>
    </row>
    <row r="187" spans="14:15" ht="13.5">
      <c r="N187" s="825">
        <v>25.5</v>
      </c>
      <c r="O187" s="910">
        <v>10.177950317020709</v>
      </c>
    </row>
    <row r="188" spans="14:15" ht="13.5">
      <c r="N188" s="825">
        <v>23.5</v>
      </c>
      <c r="O188" s="910">
        <v>13.310760224317139</v>
      </c>
    </row>
    <row r="189" spans="14:15" ht="13.5">
      <c r="N189" s="825">
        <v>19.2</v>
      </c>
      <c r="O189" s="910">
        <v>13.837943421893822</v>
      </c>
    </row>
    <row r="190" spans="14:15" ht="13.5">
      <c r="N190" s="825">
        <v>16.7</v>
      </c>
      <c r="O190" s="910">
        <v>14.076941152004014</v>
      </c>
    </row>
    <row r="191" spans="14:15" ht="13.5">
      <c r="N191" s="825">
        <v>17.399999999999999</v>
      </c>
      <c r="O191" s="910">
        <v>13.474271829065277</v>
      </c>
    </row>
    <row r="192" spans="14:15" ht="13.5">
      <c r="N192" s="825">
        <v>18.3</v>
      </c>
      <c r="O192" s="910">
        <v>11.546390290237476</v>
      </c>
    </row>
    <row r="193" spans="14:15" ht="13.5">
      <c r="N193" s="825">
        <v>22.4</v>
      </c>
      <c r="O193" s="910">
        <v>8.2351310655607168</v>
      </c>
    </row>
    <row r="194" spans="14:15" ht="13.5">
      <c r="N194" s="825">
        <v>16.2</v>
      </c>
      <c r="O194" s="910">
        <v>9.3557318202747428</v>
      </c>
    </row>
    <row r="195" spans="14:15" ht="13.5">
      <c r="N195" s="825">
        <v>14.6</v>
      </c>
      <c r="O195" s="910">
        <v>14.593119949490877</v>
      </c>
    </row>
    <row r="196" spans="14:15" ht="13.5">
      <c r="N196" s="825">
        <v>14.1</v>
      </c>
      <c r="O196" s="910">
        <v>14.783975361403472</v>
      </c>
    </row>
    <row r="197" spans="14:15" ht="13.5">
      <c r="N197" s="825">
        <v>15.1</v>
      </c>
      <c r="O197" s="910">
        <v>14.768656684166894</v>
      </c>
    </row>
    <row r="198" spans="14:15" ht="13.5">
      <c r="N198" s="825">
        <v>17.100000000000001</v>
      </c>
      <c r="O198" s="910">
        <v>14.585553573973213</v>
      </c>
    </row>
    <row r="199" spans="14:15" ht="13.5">
      <c r="N199" s="825">
        <v>15.5</v>
      </c>
      <c r="O199" s="910">
        <v>14.010198509468108</v>
      </c>
    </row>
    <row r="200" spans="14:15" ht="13.5">
      <c r="N200" s="825">
        <v>15.3</v>
      </c>
      <c r="O200" s="910">
        <v>11.633175581386514</v>
      </c>
    </row>
    <row r="201" spans="14:15" ht="13.5">
      <c r="N201" s="825">
        <v>15.5</v>
      </c>
      <c r="O201" s="910">
        <v>11.254789543507252</v>
      </c>
    </row>
    <row r="202" spans="14:15" ht="13.5">
      <c r="N202" s="825">
        <v>16</v>
      </c>
      <c r="O202" s="910">
        <v>14.305645944087727</v>
      </c>
    </row>
    <row r="203" spans="14:15" ht="13.5">
      <c r="N203" s="825">
        <v>15.7</v>
      </c>
      <c r="O203" s="910">
        <v>14.766979944122893</v>
      </c>
    </row>
    <row r="204" spans="14:15" ht="13.5">
      <c r="N204" s="825">
        <v>17.2</v>
      </c>
      <c r="O204" s="910">
        <v>14.437936332494759</v>
      </c>
    </row>
    <row r="205" spans="14:15" ht="13.5">
      <c r="N205" s="825">
        <v>18.8</v>
      </c>
      <c r="O205" s="910">
        <v>14.183957058144319</v>
      </c>
    </row>
    <row r="206" spans="14:15" ht="13.5">
      <c r="N206" s="825">
        <v>18.899999999999999</v>
      </c>
      <c r="O206" s="910">
        <v>13.348042536258538</v>
      </c>
    </row>
    <row r="207" spans="14:15" ht="13.5">
      <c r="N207" s="825">
        <v>22.6</v>
      </c>
      <c r="O207" s="910">
        <v>11.101890718374364</v>
      </c>
    </row>
    <row r="208" spans="14:15" ht="13.5">
      <c r="N208" s="825">
        <v>19.3</v>
      </c>
      <c r="O208" s="910">
        <v>10.162364098501953</v>
      </c>
    </row>
    <row r="209" spans="14:15" ht="13.5">
      <c r="N209" s="825">
        <v>21.1</v>
      </c>
      <c r="O209" s="910">
        <v>12.967711926952081</v>
      </c>
    </row>
    <row r="210" spans="14:15" ht="13.5">
      <c r="N210" s="825">
        <v>22.8</v>
      </c>
      <c r="O210" s="910">
        <v>12.829472147468474</v>
      </c>
    </row>
    <row r="211" spans="14:15" ht="13.5">
      <c r="N211" s="825">
        <v>23.7</v>
      </c>
      <c r="O211" s="910">
        <v>12.611735719941793</v>
      </c>
    </row>
    <row r="212" spans="14:15" ht="13.5">
      <c r="N212" s="825">
        <v>24.9</v>
      </c>
      <c r="O212" s="910">
        <v>12.448665139239141</v>
      </c>
    </row>
    <row r="213" spans="14:15" ht="13.5">
      <c r="N213" s="825">
        <v>24.8</v>
      </c>
      <c r="O213" s="910">
        <v>11.761589380123027</v>
      </c>
    </row>
    <row r="214" spans="14:15" ht="13.5">
      <c r="N214" s="825">
        <v>20.2</v>
      </c>
      <c r="O214" s="910">
        <v>10.300200915932001</v>
      </c>
    </row>
    <row r="215" spans="14:15" ht="13.5">
      <c r="N215" s="825">
        <v>21.3</v>
      </c>
      <c r="O215" s="910">
        <v>10.521419606632763</v>
      </c>
    </row>
    <row r="216" spans="14:15" ht="13.5">
      <c r="N216" s="825">
        <v>22.2</v>
      </c>
      <c r="O216" s="910">
        <v>11.943569102669748</v>
      </c>
    </row>
    <row r="217" spans="14:15" ht="13.5">
      <c r="N217" s="825">
        <v>21.9</v>
      </c>
      <c r="O217" s="910">
        <v>12.371341795735797</v>
      </c>
    </row>
    <row r="218" spans="14:15" ht="13.5">
      <c r="N218" s="825">
        <v>19.5</v>
      </c>
      <c r="O218" s="910">
        <v>12.508665805519639</v>
      </c>
    </row>
    <row r="219" spans="14:15" ht="13.5">
      <c r="N219" s="825">
        <v>19.2</v>
      </c>
      <c r="O219" s="910">
        <v>12.405465122981029</v>
      </c>
    </row>
    <row r="220" spans="14:15" ht="13.5">
      <c r="N220" s="825">
        <v>18.899999999999999</v>
      </c>
      <c r="O220" s="910">
        <v>11.822636470043623</v>
      </c>
    </row>
    <row r="221" spans="14:15" ht="13.5">
      <c r="N221" s="825">
        <v>16.2</v>
      </c>
      <c r="O221" s="910">
        <v>10.801695283949707</v>
      </c>
    </row>
    <row r="222" spans="14:15" ht="13.5">
      <c r="N222" s="825">
        <v>17.2</v>
      </c>
      <c r="O222" s="910">
        <v>10.855677655054773</v>
      </c>
    </row>
    <row r="223" spans="14:15" ht="13.5">
      <c r="N223" s="825">
        <v>19.3</v>
      </c>
      <c r="O223" s="910">
        <v>12.332770868083486</v>
      </c>
    </row>
    <row r="224" spans="14:15" ht="13.5">
      <c r="N224" s="825">
        <v>20.2</v>
      </c>
      <c r="O224" s="910">
        <v>12.423539847575647</v>
      </c>
    </row>
    <row r="225" spans="14:15" ht="13.5">
      <c r="N225" s="825">
        <v>19.8</v>
      </c>
      <c r="O225" s="910">
        <v>12.41687668632302</v>
      </c>
    </row>
    <row r="226" spans="14:15" ht="13.5">
      <c r="N226" s="825">
        <v>18.899999999999999</v>
      </c>
      <c r="O226" s="910">
        <v>12.71440300761858</v>
      </c>
    </row>
    <row r="227" spans="14:15" ht="13.5">
      <c r="N227" s="825">
        <v>21.6</v>
      </c>
      <c r="O227" s="910">
        <v>11.600694911529288</v>
      </c>
    </row>
    <row r="228" spans="14:15" ht="13.5">
      <c r="N228" s="825">
        <v>19.100000000000001</v>
      </c>
      <c r="O228" s="910">
        <v>9.9840072082132796</v>
      </c>
    </row>
    <row r="229" spans="14:15" ht="13.5">
      <c r="N229" s="825">
        <v>20.6</v>
      </c>
      <c r="O229" s="910">
        <v>9.5955339042145589</v>
      </c>
    </row>
    <row r="230" spans="14:15" ht="13.5">
      <c r="N230" s="825">
        <v>17.600000000000001</v>
      </c>
      <c r="O230" s="910">
        <v>13.144785404238764</v>
      </c>
    </row>
    <row r="231" spans="14:15" ht="13.5">
      <c r="N231" s="825">
        <v>17.100000000000001</v>
      </c>
      <c r="O231" s="910">
        <v>13.357780476579535</v>
      </c>
    </row>
    <row r="232" spans="14:15" ht="13.5">
      <c r="N232" s="825">
        <v>14.8</v>
      </c>
      <c r="O232" s="910">
        <v>13.324697079100307</v>
      </c>
    </row>
    <row r="233" spans="14:15" ht="13.5">
      <c r="N233" s="825">
        <v>16.7</v>
      </c>
      <c r="O233" s="910">
        <v>13.333528423453874</v>
      </c>
    </row>
    <row r="234" spans="14:15" ht="13.5">
      <c r="N234" s="825">
        <v>15.5</v>
      </c>
      <c r="O234" s="910">
        <v>13.267522363237093</v>
      </c>
    </row>
    <row r="235" spans="14:15" ht="13.5">
      <c r="N235" s="825">
        <v>17.7</v>
      </c>
      <c r="O235" s="910">
        <v>10.696433378504466</v>
      </c>
    </row>
    <row r="236" spans="14:15" ht="13.5">
      <c r="N236" s="825">
        <v>22.8</v>
      </c>
      <c r="O236" s="910">
        <v>10.126443933358631</v>
      </c>
    </row>
    <row r="237" spans="14:15" ht="13.5">
      <c r="N237" s="825">
        <v>19.600000000000001</v>
      </c>
      <c r="O237" s="910">
        <v>13.788934713881394</v>
      </c>
    </row>
    <row r="238" spans="14:15" ht="13.5">
      <c r="N238" s="825">
        <v>19</v>
      </c>
      <c r="O238" s="910">
        <v>14.250013264648784</v>
      </c>
    </row>
    <row r="239" spans="14:15" ht="13.5">
      <c r="N239" s="825">
        <v>14.8</v>
      </c>
      <c r="O239" s="910">
        <v>14.17102887394557</v>
      </c>
    </row>
    <row r="240" spans="14:15" ht="13.5">
      <c r="N240" s="825">
        <v>16.600000000000001</v>
      </c>
      <c r="O240" s="910">
        <v>14.014848645219166</v>
      </c>
    </row>
    <row r="241" spans="14:15" ht="13.5">
      <c r="N241" s="825">
        <v>18.5</v>
      </c>
      <c r="O241" s="910">
        <v>13.426695023253938</v>
      </c>
    </row>
    <row r="242" spans="14:15" ht="13.5">
      <c r="N242" s="825">
        <v>21.2</v>
      </c>
      <c r="O242" s="910">
        <v>11.637087830102347</v>
      </c>
    </row>
    <row r="243" spans="14:15" ht="13.5">
      <c r="N243" s="825">
        <v>21.3</v>
      </c>
      <c r="O243" s="910">
        <v>11.830524714115549</v>
      </c>
    </row>
    <row r="244" spans="14:15" ht="13.5">
      <c r="N244" s="825">
        <v>21.4</v>
      </c>
      <c r="O244" s="910">
        <v>13.548873641213552</v>
      </c>
    </row>
    <row r="245" spans="14:15" ht="13.5">
      <c r="N245" s="825">
        <v>21.7</v>
      </c>
      <c r="O245" s="910">
        <v>13.298045093726929</v>
      </c>
    </row>
    <row r="246" spans="14:15" ht="13.5">
      <c r="N246" s="825">
        <v>22.1</v>
      </c>
      <c r="O246" s="910">
        <v>13.360732369355018</v>
      </c>
    </row>
    <row r="247" spans="14:15" ht="13.5">
      <c r="N247" s="825">
        <v>21.7</v>
      </c>
      <c r="O247" s="910">
        <v>13.238302891277691</v>
      </c>
    </row>
    <row r="248" spans="14:15" ht="13.5">
      <c r="N248" s="825">
        <v>21.2</v>
      </c>
      <c r="O248" s="910">
        <v>12.465687394432232</v>
      </c>
    </row>
    <row r="249" spans="14:15" ht="13.5">
      <c r="N249" s="825">
        <v>22.4</v>
      </c>
      <c r="O249" s="910">
        <v>8.1226773895180902</v>
      </c>
    </row>
    <row r="250" spans="14:15" ht="13.5">
      <c r="N250" s="825">
        <v>21.3</v>
      </c>
      <c r="O250" s="910">
        <v>9.7575521054511221</v>
      </c>
    </row>
    <row r="251" spans="14:15" ht="13.5">
      <c r="N251" s="825">
        <v>14</v>
      </c>
      <c r="O251" s="910">
        <v>13.76035294561461</v>
      </c>
    </row>
    <row r="252" spans="14:15" ht="13.5">
      <c r="N252" s="825">
        <v>13.8</v>
      </c>
      <c r="O252" s="910">
        <v>14.545620753016379</v>
      </c>
    </row>
    <row r="253" spans="14:15" ht="13.5">
      <c r="N253" s="825">
        <v>16</v>
      </c>
      <c r="O253" s="910">
        <v>14.508286552378891</v>
      </c>
    </row>
    <row r="254" spans="14:15" ht="13.5">
      <c r="N254" s="825">
        <v>16.5</v>
      </c>
      <c r="O254" s="910">
        <v>14.559199252206952</v>
      </c>
    </row>
    <row r="255" spans="14:15" ht="13.5">
      <c r="N255" s="825">
        <v>14.2</v>
      </c>
      <c r="O255" s="910">
        <v>14.178983177427481</v>
      </c>
    </row>
    <row r="256" spans="14:15" ht="13.5">
      <c r="N256" s="825">
        <v>12.4</v>
      </c>
      <c r="O256" s="910">
        <v>13.21708065598213</v>
      </c>
    </row>
    <row r="257" spans="14:15" ht="13.5">
      <c r="N257" s="825">
        <v>13</v>
      </c>
      <c r="O257" s="910">
        <v>13.855537326018643</v>
      </c>
    </row>
    <row r="258" spans="14:15" ht="13.5">
      <c r="N258" s="825">
        <v>12.2</v>
      </c>
      <c r="O258" s="910">
        <v>16.005055148869488</v>
      </c>
    </row>
    <row r="259" spans="14:15" ht="13.5">
      <c r="N259" s="825">
        <v>12.6</v>
      </c>
      <c r="O259" s="910">
        <v>16.233200379327197</v>
      </c>
    </row>
    <row r="260" spans="14:15" ht="13.5">
      <c r="N260" s="825">
        <v>14.2</v>
      </c>
      <c r="O260" s="910">
        <v>15.834099177770854</v>
      </c>
    </row>
    <row r="261" spans="14:15" ht="13.5">
      <c r="N261" s="825">
        <v>15</v>
      </c>
      <c r="O261" s="910">
        <v>15.832052524897719</v>
      </c>
    </row>
    <row r="262" spans="14:15" ht="13.5">
      <c r="N262" s="825">
        <v>16.600000000000001</v>
      </c>
      <c r="O262" s="910">
        <v>14.638619886466328</v>
      </c>
    </row>
    <row r="263" spans="14:15" ht="13.5">
      <c r="N263" s="825">
        <v>12.9</v>
      </c>
      <c r="O263" s="910">
        <v>12.648307298040484</v>
      </c>
    </row>
    <row r="264" spans="14:15" ht="13.5">
      <c r="N264" s="825">
        <v>15.2</v>
      </c>
      <c r="O264" s="910">
        <v>11.940111326716744</v>
      </c>
    </row>
    <row r="265" spans="14:15" ht="13.5">
      <c r="N265" s="825">
        <v>15.5</v>
      </c>
      <c r="O265" s="910">
        <v>15.684136247322577</v>
      </c>
    </row>
    <row r="266" spans="14:15" ht="13.5">
      <c r="N266" s="825">
        <v>12.6</v>
      </c>
      <c r="O266" s="910">
        <v>16.496948857836539</v>
      </c>
    </row>
    <row r="267" spans="14:15" ht="13.5">
      <c r="N267" s="825">
        <v>8.9</v>
      </c>
      <c r="O267" s="910">
        <v>18.4752428394155</v>
      </c>
    </row>
    <row r="268" spans="14:15" ht="13.5">
      <c r="N268" s="825">
        <v>7.6</v>
      </c>
      <c r="O268" s="910">
        <v>20.273261149129159</v>
      </c>
    </row>
    <row r="269" spans="14:15" ht="13.5">
      <c r="N269" s="825">
        <v>7.7</v>
      </c>
      <c r="O269" s="910">
        <v>19.904848224338558</v>
      </c>
    </row>
    <row r="270" spans="14:15" ht="13.5">
      <c r="N270" s="825">
        <v>10.7</v>
      </c>
      <c r="O270" s="910">
        <v>16.208163253991238</v>
      </c>
    </row>
    <row r="271" spans="14:15" ht="13.5">
      <c r="N271" s="825">
        <v>12.2</v>
      </c>
      <c r="O271" s="910">
        <v>15.192016113694978</v>
      </c>
    </row>
    <row r="272" spans="14:15" ht="13.5">
      <c r="N272" s="825">
        <v>13.2</v>
      </c>
      <c r="O272" s="910">
        <v>18.619925260026683</v>
      </c>
    </row>
    <row r="273" spans="14:15" ht="13.5">
      <c r="N273" s="825">
        <v>13.8</v>
      </c>
      <c r="O273" s="910">
        <v>18.630924941264315</v>
      </c>
    </row>
    <row r="274" spans="14:15" ht="13.5">
      <c r="N274" s="825">
        <v>13.3</v>
      </c>
      <c r="O274" s="910">
        <v>18.73688471346</v>
      </c>
    </row>
    <row r="275" spans="14:15" ht="13.5">
      <c r="N275" s="825">
        <v>13.1</v>
      </c>
      <c r="O275" s="910">
        <v>18.709242010358864</v>
      </c>
    </row>
    <row r="276" spans="14:15" ht="13.5">
      <c r="N276" s="825">
        <v>14.7</v>
      </c>
      <c r="O276" s="910">
        <v>17.487051747664836</v>
      </c>
    </row>
    <row r="277" spans="14:15" ht="13.5">
      <c r="N277" s="825">
        <v>13.3</v>
      </c>
      <c r="O277" s="910">
        <v>14.934886651026943</v>
      </c>
    </row>
    <row r="278" spans="14:15" ht="13.5">
      <c r="N278" s="825">
        <v>15.6</v>
      </c>
      <c r="O278" s="910">
        <v>13.150795933671223</v>
      </c>
    </row>
    <row r="279" spans="14:15" ht="13.5">
      <c r="N279" s="825">
        <v>13.7</v>
      </c>
      <c r="O279" s="910">
        <v>19.089329067870249</v>
      </c>
    </row>
    <row r="280" spans="14:15" ht="13.5">
      <c r="N280" s="825">
        <v>14.3</v>
      </c>
      <c r="O280" s="910">
        <v>18.908551768346914</v>
      </c>
    </row>
    <row r="281" spans="14:15" ht="13.5">
      <c r="N281" s="825">
        <v>10</v>
      </c>
      <c r="O281" s="910">
        <v>20.672687750573747</v>
      </c>
    </row>
    <row r="282" spans="14:15" ht="13.5">
      <c r="N282" s="825">
        <v>7.4</v>
      </c>
      <c r="O282" s="910">
        <v>24.143541444370552</v>
      </c>
    </row>
    <row r="283" spans="14:15" ht="13.5">
      <c r="N283" s="825">
        <v>8.3000000000000007</v>
      </c>
      <c r="O283" s="910">
        <v>22.796802557771095</v>
      </c>
    </row>
    <row r="284" spans="14:15" ht="13.5">
      <c r="N284" s="825">
        <v>7.7</v>
      </c>
      <c r="O284" s="910">
        <v>21.856883869113904</v>
      </c>
    </row>
    <row r="285" spans="14:15" ht="13.5">
      <c r="N285" s="825">
        <v>5.7</v>
      </c>
      <c r="O285" s="910">
        <v>22.534718057212469</v>
      </c>
    </row>
    <row r="286" spans="14:15" ht="13.5">
      <c r="N286" s="825">
        <v>3.3</v>
      </c>
      <c r="O286" s="910">
        <v>28.02722781993317</v>
      </c>
    </row>
    <row r="287" spans="14:15" ht="13.5">
      <c r="N287" s="825">
        <v>8.4</v>
      </c>
      <c r="O287" s="910">
        <v>28.634940334804238</v>
      </c>
    </row>
    <row r="288" spans="14:15" ht="13.5">
      <c r="N288" s="825">
        <v>10.199999999999999</v>
      </c>
      <c r="O288" s="910">
        <v>25.692839776020886</v>
      </c>
    </row>
    <row r="289" spans="14:15" ht="13.5">
      <c r="N289" s="825">
        <v>8.8000000000000007</v>
      </c>
      <c r="O289" s="910">
        <v>25.560337566644897</v>
      </c>
    </row>
    <row r="290" spans="14:15" ht="13.5">
      <c r="N290" s="825">
        <v>10.3</v>
      </c>
      <c r="O290" s="910">
        <v>23.127045539514572</v>
      </c>
    </row>
    <row r="291" spans="14:15" ht="13.5">
      <c r="N291" s="825">
        <v>12.4</v>
      </c>
      <c r="O291" s="910">
        <v>17.496469775247345</v>
      </c>
    </row>
    <row r="292" spans="14:15" ht="13.5">
      <c r="N292" s="825">
        <v>13.8</v>
      </c>
      <c r="O292" s="910">
        <v>15.994432451402925</v>
      </c>
    </row>
    <row r="293" spans="14:15" ht="13.5">
      <c r="N293" s="825">
        <v>13.7</v>
      </c>
      <c r="O293" s="910">
        <v>20.944289856605284</v>
      </c>
    </row>
    <row r="294" spans="14:15" ht="13.5">
      <c r="N294" s="825">
        <v>13.8</v>
      </c>
      <c r="O294" s="910">
        <v>20.606826261646262</v>
      </c>
    </row>
    <row r="295" spans="14:15" ht="13.5">
      <c r="N295" s="825">
        <v>10.8</v>
      </c>
      <c r="O295" s="910">
        <v>22.707142455074226</v>
      </c>
    </row>
    <row r="296" spans="14:15" ht="13.5">
      <c r="N296" s="825">
        <v>10.3</v>
      </c>
      <c r="O296" s="910">
        <v>23.076470702138899</v>
      </c>
    </row>
    <row r="297" spans="14:15" ht="13.5">
      <c r="N297" s="825">
        <v>11.7</v>
      </c>
      <c r="O297" s="910">
        <v>20.918771896893453</v>
      </c>
    </row>
    <row r="298" spans="14:15" ht="13.5">
      <c r="N298" s="825">
        <v>11</v>
      </c>
      <c r="O298" s="910">
        <v>19.745425902100468</v>
      </c>
    </row>
    <row r="299" spans="14:15" ht="13.5">
      <c r="N299" s="825">
        <v>11.9</v>
      </c>
      <c r="O299" s="910">
        <v>20.198740769010325</v>
      </c>
    </row>
    <row r="300" spans="14:15" ht="13.5">
      <c r="N300" s="825">
        <v>12.5</v>
      </c>
      <c r="O300" s="910">
        <v>22.240927287481238</v>
      </c>
    </row>
    <row r="301" spans="14:15" ht="13.5">
      <c r="N301" s="825">
        <v>12.2</v>
      </c>
      <c r="O301" s="910">
        <v>22.278788041837998</v>
      </c>
    </row>
    <row r="302" spans="14:15" ht="13.5">
      <c r="N302" s="825">
        <v>13</v>
      </c>
      <c r="O302" s="910">
        <v>22.151813339130058</v>
      </c>
    </row>
    <row r="303" spans="14:15" ht="13.5">
      <c r="N303" s="825">
        <v>12.7</v>
      </c>
      <c r="O303" s="910">
        <v>21.505885470445858</v>
      </c>
    </row>
    <row r="304" spans="14:15" ht="13.5">
      <c r="N304" s="825">
        <v>10.7</v>
      </c>
      <c r="O304" s="910">
        <v>20.883369425409807</v>
      </c>
    </row>
    <row r="305" spans="13:15" ht="13.5">
      <c r="N305" s="825">
        <v>10.9</v>
      </c>
      <c r="O305" s="910">
        <v>17.925671783201295</v>
      </c>
    </row>
    <row r="306" spans="13:15" ht="13.5">
      <c r="N306" s="825">
        <v>11.6</v>
      </c>
      <c r="O306" s="910">
        <v>17.846479282697892</v>
      </c>
    </row>
    <row r="307" spans="13:15" ht="13.5">
      <c r="N307" s="825">
        <v>4.8</v>
      </c>
      <c r="O307" s="910">
        <v>24.882892448423082</v>
      </c>
    </row>
    <row r="308" spans="13:15" ht="13.5">
      <c r="N308" s="825">
        <v>4.0999999999999996</v>
      </c>
      <c r="O308" s="910">
        <v>30.381275857733478</v>
      </c>
    </row>
    <row r="309" spans="13:15" ht="13.5">
      <c r="N309" s="825">
        <v>1.7</v>
      </c>
      <c r="O309" s="910">
        <v>33.006946341153601</v>
      </c>
    </row>
    <row r="310" spans="13:15" ht="13.5">
      <c r="N310" s="825">
        <v>0.4</v>
      </c>
      <c r="O310" s="910">
        <v>35.145539444972918</v>
      </c>
    </row>
    <row r="311" spans="13:15" ht="13.5">
      <c r="N311" s="825">
        <v>3.7</v>
      </c>
      <c r="O311" s="910">
        <v>31.980705159741248</v>
      </c>
    </row>
    <row r="312" spans="13:15" ht="13.5">
      <c r="M312" s="917"/>
      <c r="N312" s="825">
        <v>7.2</v>
      </c>
      <c r="O312" s="910">
        <v>26.482323149323886</v>
      </c>
    </row>
    <row r="313" spans="13:15" ht="13.5">
      <c r="M313" s="917"/>
      <c r="N313" s="825">
        <v>10.5</v>
      </c>
      <c r="O313" s="910">
        <v>24.825855698252361</v>
      </c>
    </row>
    <row r="314" spans="13:15" ht="13.5">
      <c r="M314" s="917"/>
      <c r="N314" s="825">
        <v>9.8000000000000007</v>
      </c>
      <c r="O314" s="910">
        <v>26.873164470444344</v>
      </c>
    </row>
    <row r="315" spans="13:15" ht="13.5">
      <c r="M315" s="917"/>
      <c r="N315" s="825">
        <v>7</v>
      </c>
      <c r="O315" s="910">
        <v>29.622622563585203</v>
      </c>
    </row>
    <row r="316" spans="13:15" ht="13.5">
      <c r="M316" s="917"/>
      <c r="N316" s="825">
        <v>6.7</v>
      </c>
      <c r="O316" s="910">
        <v>29.258768875084701</v>
      </c>
    </row>
    <row r="317" spans="13:15" ht="13.5">
      <c r="M317" s="917"/>
      <c r="N317" s="825">
        <v>6.4</v>
      </c>
      <c r="O317" s="910">
        <v>28.659279864751138</v>
      </c>
    </row>
    <row r="318" spans="13:15" ht="13.5">
      <c r="M318" s="917"/>
      <c r="N318" s="825">
        <v>7.6</v>
      </c>
      <c r="O318" s="910">
        <v>28.596813968617912</v>
      </c>
    </row>
    <row r="319" spans="13:15" ht="13.5">
      <c r="M319" s="917"/>
      <c r="N319" s="825">
        <v>5</v>
      </c>
      <c r="O319" s="910">
        <v>27.081795996950298</v>
      </c>
    </row>
    <row r="320" spans="13:15" ht="13.5">
      <c r="M320" s="917"/>
      <c r="N320" s="825">
        <v>1.8</v>
      </c>
      <c r="O320" s="910">
        <v>30.778248109097973</v>
      </c>
    </row>
    <row r="321" spans="13:15" ht="13.5">
      <c r="M321" s="917"/>
      <c r="N321" s="825">
        <v>2.6</v>
      </c>
      <c r="O321" s="910">
        <v>34.374271421970001</v>
      </c>
    </row>
    <row r="322" spans="13:15" ht="13.5">
      <c r="M322" s="917"/>
      <c r="N322" s="825">
        <v>3.7</v>
      </c>
      <c r="O322" s="910">
        <v>33.679429251648003</v>
      </c>
    </row>
    <row r="323" spans="13:15" ht="13.5">
      <c r="M323" s="917"/>
      <c r="N323" s="825">
        <v>2.1</v>
      </c>
      <c r="O323" s="910">
        <v>35.169845561428495</v>
      </c>
    </row>
    <row r="324" spans="13:15" ht="13.5">
      <c r="M324" s="917"/>
      <c r="N324" s="825">
        <v>2.6</v>
      </c>
      <c r="O324" s="910">
        <v>34.186021580766813</v>
      </c>
    </row>
    <row r="325" spans="13:15" ht="13.5">
      <c r="M325" s="917"/>
      <c r="N325" s="825">
        <v>7.9</v>
      </c>
      <c r="O325" s="910">
        <v>30.558205290760441</v>
      </c>
    </row>
    <row r="326" spans="13:15" ht="13.5">
      <c r="M326" s="917"/>
      <c r="N326" s="825">
        <v>7.9</v>
      </c>
      <c r="O326" s="910">
        <v>25.845817756454174</v>
      </c>
    </row>
    <row r="327" spans="13:15" ht="13.5">
      <c r="M327" s="917"/>
      <c r="N327" s="825">
        <v>11</v>
      </c>
      <c r="O327" s="910">
        <v>22.79323323539036</v>
      </c>
    </row>
    <row r="328" spans="13:15" ht="13.5">
      <c r="M328" s="917"/>
      <c r="N328" s="825">
        <v>6.1</v>
      </c>
      <c r="O328" s="910">
        <v>29.784813230637191</v>
      </c>
    </row>
    <row r="329" spans="13:15" ht="13.5">
      <c r="M329" s="917"/>
      <c r="N329" s="825">
        <v>5.7</v>
      </c>
      <c r="O329" s="910">
        <v>32.26728001017954</v>
      </c>
    </row>
    <row r="330" spans="13:15" ht="13.5">
      <c r="M330" s="917"/>
      <c r="N330" s="825">
        <v>6.6</v>
      </c>
      <c r="O330" s="910">
        <v>31.626389230607426</v>
      </c>
    </row>
    <row r="331" spans="13:15" ht="13.5">
      <c r="M331" s="917"/>
      <c r="N331" s="825">
        <v>7.6</v>
      </c>
      <c r="O331" s="910">
        <v>30.091279677988684</v>
      </c>
    </row>
    <row r="332" spans="13:15" ht="13.5">
      <c r="M332" s="917"/>
      <c r="N332" s="825">
        <v>7.6</v>
      </c>
      <c r="O332" s="910">
        <v>28.772524561041166</v>
      </c>
    </row>
    <row r="333" spans="13:15" ht="13.5">
      <c r="M333" s="917"/>
      <c r="N333" s="825">
        <v>6.5</v>
      </c>
      <c r="O333" s="910">
        <v>25.036570754101877</v>
      </c>
    </row>
    <row r="334" spans="13:15" ht="13.5">
      <c r="M334" s="917"/>
      <c r="N334" s="825">
        <v>5.6</v>
      </c>
      <c r="O334" s="910">
        <v>27.343582815487345</v>
      </c>
    </row>
    <row r="335" spans="13:15" ht="13.5">
      <c r="M335" s="917"/>
      <c r="N335" s="825">
        <v>4.9000000000000004</v>
      </c>
      <c r="O335" s="910">
        <v>31.960475626949407</v>
      </c>
    </row>
    <row r="336" spans="13:15" ht="13.5">
      <c r="M336" s="917"/>
      <c r="N336" s="825">
        <v>4.2</v>
      </c>
      <c r="O336" s="910">
        <v>32.815033480261505</v>
      </c>
    </row>
    <row r="337" spans="13:15" ht="13.5">
      <c r="M337" s="917"/>
      <c r="N337" s="825">
        <v>5</v>
      </c>
      <c r="O337" s="910">
        <v>32.679058206856304</v>
      </c>
    </row>
    <row r="338" spans="13:15" ht="13.5">
      <c r="M338" s="917"/>
      <c r="N338" s="825">
        <v>7</v>
      </c>
      <c r="O338" s="910">
        <v>30.836139720535911</v>
      </c>
    </row>
    <row r="339" spans="13:15" ht="13.5">
      <c r="M339" s="917"/>
      <c r="N339" s="825">
        <v>4.8</v>
      </c>
      <c r="O339" s="910">
        <v>31.754656587065639</v>
      </c>
    </row>
    <row r="340" spans="13:15" ht="13.5">
      <c r="M340" s="917"/>
      <c r="N340" s="825">
        <v>0</v>
      </c>
      <c r="O340" s="910">
        <v>32.66414207786498</v>
      </c>
    </row>
    <row r="341" spans="13:15" ht="13.5">
      <c r="M341" s="917"/>
      <c r="N341" s="825">
        <v>-0.6</v>
      </c>
      <c r="O341" s="910">
        <v>34.681131609643245</v>
      </c>
    </row>
    <row r="342" spans="13:15" ht="13.5">
      <c r="M342" s="917"/>
      <c r="N342" s="825">
        <v>0.8</v>
      </c>
      <c r="O342" s="910">
        <v>38.948770523272408</v>
      </c>
    </row>
    <row r="343" spans="13:15" ht="13.5">
      <c r="M343" s="917"/>
      <c r="N343" s="825">
        <v>-0.1</v>
      </c>
      <c r="O343" s="910">
        <v>38.818206670173922</v>
      </c>
    </row>
    <row r="344" spans="13:15" ht="13.5">
      <c r="M344" s="917"/>
      <c r="N344" s="825">
        <v>-1</v>
      </c>
      <c r="O344" s="910">
        <v>39.991132859478185</v>
      </c>
    </row>
    <row r="345" spans="13:15" ht="13.5">
      <c r="M345" s="917"/>
      <c r="N345" s="825">
        <v>-2.2000000000000002</v>
      </c>
      <c r="O345" s="910">
        <v>41.976115631711231</v>
      </c>
    </row>
    <row r="346" spans="13:15" ht="13.5">
      <c r="M346" s="917"/>
      <c r="N346" s="825">
        <v>-1.6</v>
      </c>
      <c r="O346" s="910">
        <v>39.182907543843747</v>
      </c>
    </row>
    <row r="347" spans="13:15" ht="13.5">
      <c r="M347" s="917"/>
      <c r="N347" s="825">
        <v>4</v>
      </c>
      <c r="O347" s="910">
        <v>31.992185673032047</v>
      </c>
    </row>
    <row r="348" spans="13:15" ht="13.5">
      <c r="M348" s="917"/>
      <c r="N348" s="825">
        <v>5.9</v>
      </c>
      <c r="O348" s="910">
        <v>29.842096818776042</v>
      </c>
    </row>
    <row r="349" spans="13:15" ht="13.5">
      <c r="M349" s="917"/>
      <c r="N349" s="825">
        <v>4.3</v>
      </c>
      <c r="O349" s="910">
        <v>34.848984164863879</v>
      </c>
    </row>
    <row r="350" spans="13:15" ht="13.5">
      <c r="M350" s="917"/>
      <c r="N350" s="825">
        <v>0.4</v>
      </c>
      <c r="O350" s="910">
        <v>37.416502112582762</v>
      </c>
    </row>
    <row r="351" spans="13:15" ht="13.5">
      <c r="M351" s="917"/>
      <c r="N351" s="825">
        <v>-2.5</v>
      </c>
      <c r="O351" s="910">
        <v>41.76193625495906</v>
      </c>
    </row>
    <row r="352" spans="13:15" ht="13.5">
      <c r="M352" s="917"/>
      <c r="N352" s="825">
        <v>-0.8</v>
      </c>
      <c r="O352" s="910">
        <v>41.114632304250222</v>
      </c>
    </row>
    <row r="353" spans="13:15" ht="13.5">
      <c r="M353" s="917"/>
      <c r="N353" s="825">
        <v>0.4</v>
      </c>
      <c r="O353" s="910">
        <v>38.812234852184829</v>
      </c>
    </row>
    <row r="354" spans="13:15" ht="13.5">
      <c r="M354" s="917"/>
      <c r="N354" s="825">
        <v>3.4</v>
      </c>
      <c r="O354" s="910">
        <v>33.282733910010769</v>
      </c>
    </row>
    <row r="355" spans="13:15" ht="13.5">
      <c r="M355" s="917"/>
      <c r="N355" s="825">
        <v>5.8</v>
      </c>
      <c r="O355" s="910">
        <v>30.350452772970087</v>
      </c>
    </row>
    <row r="356" spans="13:15" ht="13.5">
      <c r="M356" s="917"/>
      <c r="N356" s="825">
        <v>4.5</v>
      </c>
      <c r="O356" s="910">
        <v>34.597594173242989</v>
      </c>
    </row>
    <row r="357" spans="13:15" ht="13.5">
      <c r="M357" s="917"/>
      <c r="N357" s="825">
        <v>3.8</v>
      </c>
      <c r="O357" s="910">
        <v>35.463846146108537</v>
      </c>
    </row>
    <row r="358" spans="13:15" ht="13.5">
      <c r="M358" s="917"/>
      <c r="N358" s="825">
        <v>4.7</v>
      </c>
      <c r="O358" s="910">
        <v>33.961368147580473</v>
      </c>
    </row>
    <row r="359" spans="13:15" ht="13.5">
      <c r="M359" s="917"/>
      <c r="N359" s="825">
        <v>5.8</v>
      </c>
      <c r="O359" s="910">
        <v>32.637816828436748</v>
      </c>
    </row>
    <row r="360" spans="13:15" ht="13.5">
      <c r="M360" s="917"/>
      <c r="N360" s="825">
        <v>7.3</v>
      </c>
      <c r="O360" s="910">
        <v>27.194125647203755</v>
      </c>
    </row>
    <row r="361" spans="13:15" ht="13.5">
      <c r="M361" s="917"/>
      <c r="N361" s="825">
        <v>5.2</v>
      </c>
      <c r="O361" s="910">
        <v>25.337207008982201</v>
      </c>
    </row>
    <row r="362" spans="13:15" ht="13.5">
      <c r="M362" s="917"/>
      <c r="N362" s="825">
        <v>3</v>
      </c>
      <c r="O362" s="910">
        <v>26.574450266902357</v>
      </c>
    </row>
    <row r="363" spans="13:15" ht="13.5">
      <c r="M363" s="917"/>
      <c r="N363" s="825">
        <v>4.8</v>
      </c>
      <c r="O363" s="910">
        <v>27.075169819380758</v>
      </c>
    </row>
    <row r="364" spans="13:15" ht="13.5">
      <c r="M364" s="917"/>
      <c r="N364" s="825">
        <v>4</v>
      </c>
      <c r="O364" s="910">
        <v>25.390865423642488</v>
      </c>
    </row>
    <row r="365" spans="13:15" ht="13.5">
      <c r="M365" s="917"/>
      <c r="N365" s="825">
        <v>4.0999999999999996</v>
      </c>
      <c r="O365" s="910">
        <v>25.681764337020038</v>
      </c>
    </row>
    <row r="366" spans="13:15" ht="13.5">
      <c r="M366" s="917"/>
      <c r="N366" s="825">
        <v>2.4</v>
      </c>
      <c r="O366" s="910">
        <v>29.381547463338944</v>
      </c>
    </row>
    <row r="367" spans="13:15" ht="13.5">
      <c r="M367" s="917"/>
      <c r="N367" s="825">
        <v>1.1000000000000001</v>
      </c>
      <c r="O367" s="910">
        <v>30.327982220232482</v>
      </c>
    </row>
    <row r="368" spans="13:15" ht="13.5">
      <c r="M368" s="917"/>
      <c r="N368" s="825">
        <v>-1</v>
      </c>
      <c r="O368" s="910">
        <v>31.905775690509675</v>
      </c>
    </row>
    <row r="369" spans="13:15" ht="13.5">
      <c r="M369" s="917"/>
      <c r="N369" s="825">
        <v>-3</v>
      </c>
      <c r="O369" s="910">
        <v>33.712361908619151</v>
      </c>
    </row>
    <row r="370" spans="13:15" ht="13.5">
      <c r="M370" s="917"/>
      <c r="N370" s="825">
        <v>-0.3</v>
      </c>
      <c r="O370" s="910">
        <v>34.103730540313684</v>
      </c>
    </row>
    <row r="371" spans="13:15" ht="13.5">
      <c r="M371" s="917"/>
      <c r="N371" s="825">
        <v>1.3</v>
      </c>
      <c r="O371" s="910">
        <v>33.828091128839631</v>
      </c>
    </row>
    <row r="372" spans="13:15" ht="13.5">
      <c r="M372" s="917"/>
      <c r="N372" s="825">
        <v>-4.4000000000000004</v>
      </c>
      <c r="O372" s="910">
        <v>36.801391493990273</v>
      </c>
    </row>
  </sheetData>
  <mergeCells count="9">
    <mergeCell ref="A1:L1"/>
    <mergeCell ref="H4:I6"/>
    <mergeCell ref="A3:L3"/>
    <mergeCell ref="B4:D4"/>
    <mergeCell ref="E4:G4"/>
    <mergeCell ref="J4:L4"/>
    <mergeCell ref="B5:C5"/>
    <mergeCell ref="E5:F5"/>
    <mergeCell ref="J5:K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X55"/>
  <sheetViews>
    <sheetView showGridLines="0" zoomScaleNormal="100" zoomScaleSheetLayoutView="100" workbookViewId="0"/>
  </sheetViews>
  <sheetFormatPr defaultRowHeight="11.25"/>
  <cols>
    <col min="1" max="1" width="8.140625" style="921" customWidth="1"/>
    <col min="2" max="7" width="7.140625" style="921" customWidth="1"/>
    <col min="8" max="8" width="7.42578125" style="921" customWidth="1"/>
    <col min="9" max="10" width="7.140625" style="921" customWidth="1"/>
    <col min="11" max="11" width="7.42578125" style="921" customWidth="1"/>
    <col min="12" max="12" width="7.140625" style="921" customWidth="1"/>
    <col min="13" max="15" width="9.7109375" style="921" customWidth="1"/>
    <col min="16" max="16" width="13.5703125" style="921" customWidth="1"/>
    <col min="17" max="17" width="1.7109375" style="921" customWidth="1"/>
    <col min="18" max="254" width="9.140625" style="921"/>
    <col min="255" max="255" width="3" style="921" customWidth="1"/>
    <col min="256" max="256" width="4.5703125" style="921" customWidth="1"/>
    <col min="257" max="266" width="11.7109375" style="921" customWidth="1"/>
    <col min="267" max="510" width="9.140625" style="921"/>
    <col min="511" max="511" width="3" style="921" customWidth="1"/>
    <col min="512" max="512" width="4.5703125" style="921" customWidth="1"/>
    <col min="513" max="522" width="11.7109375" style="921" customWidth="1"/>
    <col min="523" max="766" width="9.140625" style="921"/>
    <col min="767" max="767" width="3" style="921" customWidth="1"/>
    <col min="768" max="768" width="4.5703125" style="921" customWidth="1"/>
    <col min="769" max="778" width="11.7109375" style="921" customWidth="1"/>
    <col min="779" max="1022" width="9.140625" style="921"/>
    <col min="1023" max="1023" width="3" style="921" customWidth="1"/>
    <col min="1024" max="1024" width="4.5703125" style="921" customWidth="1"/>
    <col min="1025" max="1034" width="11.7109375" style="921" customWidth="1"/>
    <col min="1035" max="1278" width="9.140625" style="921"/>
    <col min="1279" max="1279" width="3" style="921" customWidth="1"/>
    <col min="1280" max="1280" width="4.5703125" style="921" customWidth="1"/>
    <col min="1281" max="1290" width="11.7109375" style="921" customWidth="1"/>
    <col min="1291" max="1534" width="9.140625" style="921"/>
    <col min="1535" max="1535" width="3" style="921" customWidth="1"/>
    <col min="1536" max="1536" width="4.5703125" style="921" customWidth="1"/>
    <col min="1537" max="1546" width="11.7109375" style="921" customWidth="1"/>
    <col min="1547" max="1790" width="9.140625" style="921"/>
    <col min="1791" max="1791" width="3" style="921" customWidth="1"/>
    <col min="1792" max="1792" width="4.5703125" style="921" customWidth="1"/>
    <col min="1793" max="1802" width="11.7109375" style="921" customWidth="1"/>
    <col min="1803" max="2046" width="9.140625" style="921"/>
    <col min="2047" max="2047" width="3" style="921" customWidth="1"/>
    <col min="2048" max="2048" width="4.5703125" style="921" customWidth="1"/>
    <col min="2049" max="2058" width="11.7109375" style="921" customWidth="1"/>
    <col min="2059" max="2302" width="9.140625" style="921"/>
    <col min="2303" max="2303" width="3" style="921" customWidth="1"/>
    <col min="2304" max="2304" width="4.5703125" style="921" customWidth="1"/>
    <col min="2305" max="2314" width="11.7109375" style="921" customWidth="1"/>
    <col min="2315" max="2558" width="9.140625" style="921"/>
    <col min="2559" max="2559" width="3" style="921" customWidth="1"/>
    <col min="2560" max="2560" width="4.5703125" style="921" customWidth="1"/>
    <col min="2561" max="2570" width="11.7109375" style="921" customWidth="1"/>
    <col min="2571" max="2814" width="9.140625" style="921"/>
    <col min="2815" max="2815" width="3" style="921" customWidth="1"/>
    <col min="2816" max="2816" width="4.5703125" style="921" customWidth="1"/>
    <col min="2817" max="2826" width="11.7109375" style="921" customWidth="1"/>
    <col min="2827" max="3070" width="9.140625" style="921"/>
    <col min="3071" max="3071" width="3" style="921" customWidth="1"/>
    <col min="3072" max="3072" width="4.5703125" style="921" customWidth="1"/>
    <col min="3073" max="3082" width="11.7109375" style="921" customWidth="1"/>
    <col min="3083" max="3326" width="9.140625" style="921"/>
    <col min="3327" max="3327" width="3" style="921" customWidth="1"/>
    <col min="3328" max="3328" width="4.5703125" style="921" customWidth="1"/>
    <col min="3329" max="3338" width="11.7109375" style="921" customWidth="1"/>
    <col min="3339" max="3582" width="9.140625" style="921"/>
    <col min="3583" max="3583" width="3" style="921" customWidth="1"/>
    <col min="3584" max="3584" width="4.5703125" style="921" customWidth="1"/>
    <col min="3585" max="3594" width="11.7109375" style="921" customWidth="1"/>
    <col min="3595" max="3838" width="9.140625" style="921"/>
    <col min="3839" max="3839" width="3" style="921" customWidth="1"/>
    <col min="3840" max="3840" width="4.5703125" style="921" customWidth="1"/>
    <col min="3841" max="3850" width="11.7109375" style="921" customWidth="1"/>
    <col min="3851" max="4094" width="9.140625" style="921"/>
    <col min="4095" max="4095" width="3" style="921" customWidth="1"/>
    <col min="4096" max="4096" width="4.5703125" style="921" customWidth="1"/>
    <col min="4097" max="4106" width="11.7109375" style="921" customWidth="1"/>
    <col min="4107" max="4350" width="9.140625" style="921"/>
    <col min="4351" max="4351" width="3" style="921" customWidth="1"/>
    <col min="4352" max="4352" width="4.5703125" style="921" customWidth="1"/>
    <col min="4353" max="4362" width="11.7109375" style="921" customWidth="1"/>
    <col min="4363" max="4606" width="9.140625" style="921"/>
    <col min="4607" max="4607" width="3" style="921" customWidth="1"/>
    <col min="4608" max="4608" width="4.5703125" style="921" customWidth="1"/>
    <col min="4609" max="4618" width="11.7109375" style="921" customWidth="1"/>
    <col min="4619" max="4862" width="9.140625" style="921"/>
    <col min="4863" max="4863" width="3" style="921" customWidth="1"/>
    <col min="4864" max="4864" width="4.5703125" style="921" customWidth="1"/>
    <col min="4865" max="4874" width="11.7109375" style="921" customWidth="1"/>
    <col min="4875" max="5118" width="9.140625" style="921"/>
    <col min="5119" max="5119" width="3" style="921" customWidth="1"/>
    <col min="5120" max="5120" width="4.5703125" style="921" customWidth="1"/>
    <col min="5121" max="5130" width="11.7109375" style="921" customWidth="1"/>
    <col min="5131" max="5374" width="9.140625" style="921"/>
    <col min="5375" max="5375" width="3" style="921" customWidth="1"/>
    <col min="5376" max="5376" width="4.5703125" style="921" customWidth="1"/>
    <col min="5377" max="5386" width="11.7109375" style="921" customWidth="1"/>
    <col min="5387" max="5630" width="9.140625" style="921"/>
    <col min="5631" max="5631" width="3" style="921" customWidth="1"/>
    <col min="5632" max="5632" width="4.5703125" style="921" customWidth="1"/>
    <col min="5633" max="5642" width="11.7109375" style="921" customWidth="1"/>
    <col min="5643" max="5886" width="9.140625" style="921"/>
    <col min="5887" max="5887" width="3" style="921" customWidth="1"/>
    <col min="5888" max="5888" width="4.5703125" style="921" customWidth="1"/>
    <col min="5889" max="5898" width="11.7109375" style="921" customWidth="1"/>
    <col min="5899" max="6142" width="9.140625" style="921"/>
    <col min="6143" max="6143" width="3" style="921" customWidth="1"/>
    <col min="6144" max="6144" width="4.5703125" style="921" customWidth="1"/>
    <col min="6145" max="6154" width="11.7109375" style="921" customWidth="1"/>
    <col min="6155" max="6398" width="9.140625" style="921"/>
    <col min="6399" max="6399" width="3" style="921" customWidth="1"/>
    <col min="6400" max="6400" width="4.5703125" style="921" customWidth="1"/>
    <col min="6401" max="6410" width="11.7109375" style="921" customWidth="1"/>
    <col min="6411" max="6654" width="9.140625" style="921"/>
    <col min="6655" max="6655" width="3" style="921" customWidth="1"/>
    <col min="6656" max="6656" width="4.5703125" style="921" customWidth="1"/>
    <col min="6657" max="6666" width="11.7109375" style="921" customWidth="1"/>
    <col min="6667" max="6910" width="9.140625" style="921"/>
    <col min="6911" max="6911" width="3" style="921" customWidth="1"/>
    <col min="6912" max="6912" width="4.5703125" style="921" customWidth="1"/>
    <col min="6913" max="6922" width="11.7109375" style="921" customWidth="1"/>
    <col min="6923" max="7166" width="9.140625" style="921"/>
    <col min="7167" max="7167" width="3" style="921" customWidth="1"/>
    <col min="7168" max="7168" width="4.5703125" style="921" customWidth="1"/>
    <col min="7169" max="7178" width="11.7109375" style="921" customWidth="1"/>
    <col min="7179" max="7422" width="9.140625" style="921"/>
    <col min="7423" max="7423" width="3" style="921" customWidth="1"/>
    <col min="7424" max="7424" width="4.5703125" style="921" customWidth="1"/>
    <col min="7425" max="7434" width="11.7109375" style="921" customWidth="1"/>
    <col min="7435" max="7678" width="9.140625" style="921"/>
    <col min="7679" max="7679" width="3" style="921" customWidth="1"/>
    <col min="7680" max="7680" width="4.5703125" style="921" customWidth="1"/>
    <col min="7681" max="7690" width="11.7109375" style="921" customWidth="1"/>
    <col min="7691" max="7934" width="9.140625" style="921"/>
    <col min="7935" max="7935" width="3" style="921" customWidth="1"/>
    <col min="7936" max="7936" width="4.5703125" style="921" customWidth="1"/>
    <col min="7937" max="7946" width="11.7109375" style="921" customWidth="1"/>
    <col min="7947" max="8190" width="9.140625" style="921"/>
    <col min="8191" max="8191" width="3" style="921" customWidth="1"/>
    <col min="8192" max="8192" width="4.5703125" style="921" customWidth="1"/>
    <col min="8193" max="8202" width="11.7109375" style="921" customWidth="1"/>
    <col min="8203" max="8446" width="9.140625" style="921"/>
    <col min="8447" max="8447" width="3" style="921" customWidth="1"/>
    <col min="8448" max="8448" width="4.5703125" style="921" customWidth="1"/>
    <col min="8449" max="8458" width="11.7109375" style="921" customWidth="1"/>
    <col min="8459" max="8702" width="9.140625" style="921"/>
    <col min="8703" max="8703" width="3" style="921" customWidth="1"/>
    <col min="8704" max="8704" width="4.5703125" style="921" customWidth="1"/>
    <col min="8705" max="8714" width="11.7109375" style="921" customWidth="1"/>
    <col min="8715" max="8958" width="9.140625" style="921"/>
    <col min="8959" max="8959" width="3" style="921" customWidth="1"/>
    <col min="8960" max="8960" width="4.5703125" style="921" customWidth="1"/>
    <col min="8961" max="8970" width="11.7109375" style="921" customWidth="1"/>
    <col min="8971" max="9214" width="9.140625" style="921"/>
    <col min="9215" max="9215" width="3" style="921" customWidth="1"/>
    <col min="9216" max="9216" width="4.5703125" style="921" customWidth="1"/>
    <col min="9217" max="9226" width="11.7109375" style="921" customWidth="1"/>
    <col min="9227" max="9470" width="9.140625" style="921"/>
    <col min="9471" max="9471" width="3" style="921" customWidth="1"/>
    <col min="9472" max="9472" width="4.5703125" style="921" customWidth="1"/>
    <col min="9473" max="9482" width="11.7109375" style="921" customWidth="1"/>
    <col min="9483" max="9726" width="9.140625" style="921"/>
    <col min="9727" max="9727" width="3" style="921" customWidth="1"/>
    <col min="9728" max="9728" width="4.5703125" style="921" customWidth="1"/>
    <col min="9729" max="9738" width="11.7109375" style="921" customWidth="1"/>
    <col min="9739" max="9982" width="9.140625" style="921"/>
    <col min="9983" max="9983" width="3" style="921" customWidth="1"/>
    <col min="9984" max="9984" width="4.5703125" style="921" customWidth="1"/>
    <col min="9985" max="9994" width="11.7109375" style="921" customWidth="1"/>
    <col min="9995" max="10238" width="9.140625" style="921"/>
    <col min="10239" max="10239" width="3" style="921" customWidth="1"/>
    <col min="10240" max="10240" width="4.5703125" style="921" customWidth="1"/>
    <col min="10241" max="10250" width="11.7109375" style="921" customWidth="1"/>
    <col min="10251" max="10494" width="9.140625" style="921"/>
    <col min="10495" max="10495" width="3" style="921" customWidth="1"/>
    <col min="10496" max="10496" width="4.5703125" style="921" customWidth="1"/>
    <col min="10497" max="10506" width="11.7109375" style="921" customWidth="1"/>
    <col min="10507" max="10750" width="9.140625" style="921"/>
    <col min="10751" max="10751" width="3" style="921" customWidth="1"/>
    <col min="10752" max="10752" width="4.5703125" style="921" customWidth="1"/>
    <col min="10753" max="10762" width="11.7109375" style="921" customWidth="1"/>
    <col min="10763" max="11006" width="9.140625" style="921"/>
    <col min="11007" max="11007" width="3" style="921" customWidth="1"/>
    <col min="11008" max="11008" width="4.5703125" style="921" customWidth="1"/>
    <col min="11009" max="11018" width="11.7109375" style="921" customWidth="1"/>
    <col min="11019" max="11262" width="9.140625" style="921"/>
    <col min="11263" max="11263" width="3" style="921" customWidth="1"/>
    <col min="11264" max="11264" width="4.5703125" style="921" customWidth="1"/>
    <col min="11265" max="11274" width="11.7109375" style="921" customWidth="1"/>
    <col min="11275" max="11518" width="9.140625" style="921"/>
    <col min="11519" max="11519" width="3" style="921" customWidth="1"/>
    <col min="11520" max="11520" width="4.5703125" style="921" customWidth="1"/>
    <col min="11521" max="11530" width="11.7109375" style="921" customWidth="1"/>
    <col min="11531" max="11774" width="9.140625" style="921"/>
    <col min="11775" max="11775" width="3" style="921" customWidth="1"/>
    <col min="11776" max="11776" width="4.5703125" style="921" customWidth="1"/>
    <col min="11777" max="11786" width="11.7109375" style="921" customWidth="1"/>
    <col min="11787" max="12030" width="9.140625" style="921"/>
    <col min="12031" max="12031" width="3" style="921" customWidth="1"/>
    <col min="12032" max="12032" width="4.5703125" style="921" customWidth="1"/>
    <col min="12033" max="12042" width="11.7109375" style="921" customWidth="1"/>
    <col min="12043" max="12286" width="9.140625" style="921"/>
    <col min="12287" max="12287" width="3" style="921" customWidth="1"/>
    <col min="12288" max="12288" width="4.5703125" style="921" customWidth="1"/>
    <col min="12289" max="12298" width="11.7109375" style="921" customWidth="1"/>
    <col min="12299" max="12542" width="9.140625" style="921"/>
    <col min="12543" max="12543" width="3" style="921" customWidth="1"/>
    <col min="12544" max="12544" width="4.5703125" style="921" customWidth="1"/>
    <col min="12545" max="12554" width="11.7109375" style="921" customWidth="1"/>
    <col min="12555" max="12798" width="9.140625" style="921"/>
    <col min="12799" max="12799" width="3" style="921" customWidth="1"/>
    <col min="12800" max="12800" width="4.5703125" style="921" customWidth="1"/>
    <col min="12801" max="12810" width="11.7109375" style="921" customWidth="1"/>
    <col min="12811" max="13054" width="9.140625" style="921"/>
    <col min="13055" max="13055" width="3" style="921" customWidth="1"/>
    <col min="13056" max="13056" width="4.5703125" style="921" customWidth="1"/>
    <col min="13057" max="13066" width="11.7109375" style="921" customWidth="1"/>
    <col min="13067" max="13310" width="9.140625" style="921"/>
    <col min="13311" max="13311" width="3" style="921" customWidth="1"/>
    <col min="13312" max="13312" width="4.5703125" style="921" customWidth="1"/>
    <col min="13313" max="13322" width="11.7109375" style="921" customWidth="1"/>
    <col min="13323" max="13566" width="9.140625" style="921"/>
    <col min="13567" max="13567" width="3" style="921" customWidth="1"/>
    <col min="13568" max="13568" width="4.5703125" style="921" customWidth="1"/>
    <col min="13569" max="13578" width="11.7109375" style="921" customWidth="1"/>
    <col min="13579" max="13822" width="9.140625" style="921"/>
    <col min="13823" max="13823" width="3" style="921" customWidth="1"/>
    <col min="13824" max="13824" width="4.5703125" style="921" customWidth="1"/>
    <col min="13825" max="13834" width="11.7109375" style="921" customWidth="1"/>
    <col min="13835" max="14078" width="9.140625" style="921"/>
    <col min="14079" max="14079" width="3" style="921" customWidth="1"/>
    <col min="14080" max="14080" width="4.5703125" style="921" customWidth="1"/>
    <col min="14081" max="14090" width="11.7109375" style="921" customWidth="1"/>
    <col min="14091" max="14334" width="9.140625" style="921"/>
    <col min="14335" max="14335" width="3" style="921" customWidth="1"/>
    <col min="14336" max="14336" width="4.5703125" style="921" customWidth="1"/>
    <col min="14337" max="14346" width="11.7109375" style="921" customWidth="1"/>
    <col min="14347" max="14590" width="9.140625" style="921"/>
    <col min="14591" max="14591" width="3" style="921" customWidth="1"/>
    <col min="14592" max="14592" width="4.5703125" style="921" customWidth="1"/>
    <col min="14593" max="14602" width="11.7109375" style="921" customWidth="1"/>
    <col min="14603" max="14846" width="9.140625" style="921"/>
    <col min="14847" max="14847" width="3" style="921" customWidth="1"/>
    <col min="14848" max="14848" width="4.5703125" style="921" customWidth="1"/>
    <col min="14849" max="14858" width="11.7109375" style="921" customWidth="1"/>
    <col min="14859" max="15102" width="9.140625" style="921"/>
    <col min="15103" max="15103" width="3" style="921" customWidth="1"/>
    <col min="15104" max="15104" width="4.5703125" style="921" customWidth="1"/>
    <col min="15105" max="15114" width="11.7109375" style="921" customWidth="1"/>
    <col min="15115" max="15358" width="9.140625" style="921"/>
    <col min="15359" max="15359" width="3" style="921" customWidth="1"/>
    <col min="15360" max="15360" width="4.5703125" style="921" customWidth="1"/>
    <col min="15361" max="15370" width="11.7109375" style="921" customWidth="1"/>
    <col min="15371" max="15614" width="9.140625" style="921"/>
    <col min="15615" max="15615" width="3" style="921" customWidth="1"/>
    <col min="15616" max="15616" width="4.5703125" style="921" customWidth="1"/>
    <col min="15617" max="15626" width="11.7109375" style="921" customWidth="1"/>
    <col min="15627" max="15870" width="9.140625" style="921"/>
    <col min="15871" max="15871" width="3" style="921" customWidth="1"/>
    <col min="15872" max="15872" width="4.5703125" style="921" customWidth="1"/>
    <col min="15873" max="15882" width="11.7109375" style="921" customWidth="1"/>
    <col min="15883" max="16126" width="9.140625" style="921"/>
    <col min="16127" max="16127" width="3" style="921" customWidth="1"/>
    <col min="16128" max="16128" width="4.5703125" style="921" customWidth="1"/>
    <col min="16129" max="16138" width="11.7109375" style="921" customWidth="1"/>
    <col min="16139" max="16383" width="9.140625" style="921"/>
    <col min="16384" max="16384" width="9.140625" style="921" customWidth="1"/>
  </cols>
  <sheetData>
    <row r="1" spans="1:24" ht="18" customHeight="1">
      <c r="A1" s="360" t="s">
        <v>438</v>
      </c>
      <c r="B1" s="956"/>
      <c r="C1" s="956"/>
      <c r="D1" s="956"/>
      <c r="E1" s="956"/>
      <c r="F1" s="956"/>
      <c r="G1" s="956"/>
      <c r="H1" s="956"/>
      <c r="I1" s="956"/>
      <c r="J1" s="957"/>
      <c r="K1" s="958"/>
      <c r="L1" s="959"/>
    </row>
    <row r="2" spans="1:24" ht="5.0999999999999996" customHeight="1">
      <c r="A2" s="960"/>
      <c r="B2" s="960"/>
      <c r="C2" s="960"/>
      <c r="D2" s="960"/>
      <c r="E2" s="960"/>
      <c r="F2" s="960"/>
      <c r="G2" s="960"/>
      <c r="H2" s="960"/>
      <c r="I2" s="960"/>
      <c r="J2" s="961"/>
      <c r="L2" s="962"/>
    </row>
    <row r="3" spans="1:24" ht="18" customHeight="1">
      <c r="A3" s="1582" t="s">
        <v>506</v>
      </c>
      <c r="B3" s="1582"/>
      <c r="C3" s="1582"/>
      <c r="D3" s="1582"/>
      <c r="E3" s="1582"/>
      <c r="F3" s="1582"/>
      <c r="G3" s="1582"/>
      <c r="H3" s="1582"/>
      <c r="I3" s="1582"/>
      <c r="J3" s="1582"/>
      <c r="K3" s="43"/>
      <c r="L3" s="963"/>
      <c r="M3" s="964"/>
      <c r="N3" s="964"/>
      <c r="O3" s="920"/>
      <c r="P3" s="965"/>
      <c r="Q3" s="965"/>
      <c r="R3" s="920"/>
    </row>
    <row r="4" spans="1:24" ht="5.0999999999999996" customHeight="1">
      <c r="A4" s="966"/>
      <c r="B4" s="967"/>
      <c r="C4" s="966"/>
      <c r="D4" s="966"/>
      <c r="E4" s="966"/>
      <c r="F4" s="966"/>
      <c r="G4" s="966"/>
      <c r="H4" s="966"/>
      <c r="I4" s="966"/>
      <c r="J4" s="966"/>
      <c r="K4" s="966"/>
      <c r="L4" s="966"/>
      <c r="M4" s="954"/>
      <c r="N4" s="954"/>
      <c r="O4" s="954"/>
      <c r="P4" s="954"/>
      <c r="Q4" s="954"/>
    </row>
    <row r="5" spans="1:24" ht="15" customHeight="1">
      <c r="A5" s="1731" t="s">
        <v>101</v>
      </c>
      <c r="B5" s="1602" t="s">
        <v>392</v>
      </c>
      <c r="C5" s="1603"/>
      <c r="D5" s="1603"/>
      <c r="E5" s="1603"/>
      <c r="F5" s="1603"/>
      <c r="G5" s="1603"/>
      <c r="H5" s="1603"/>
      <c r="I5" s="1603"/>
      <c r="J5" s="1603"/>
      <c r="K5" s="1603"/>
      <c r="L5" s="1604"/>
      <c r="M5" s="954"/>
      <c r="N5" s="954"/>
      <c r="O5" s="954"/>
      <c r="P5" s="954"/>
      <c r="Q5" s="954"/>
    </row>
    <row r="6" spans="1:24" ht="15" customHeight="1">
      <c r="A6" s="1732"/>
      <c r="B6" s="1575" t="s">
        <v>439</v>
      </c>
      <c r="C6" s="1575"/>
      <c r="D6" s="1575"/>
      <c r="E6" s="1575"/>
      <c r="F6" s="1583"/>
      <c r="G6" s="1589" t="s">
        <v>151</v>
      </c>
      <c r="H6" s="1589"/>
      <c r="I6" s="1589"/>
      <c r="J6" s="1589"/>
      <c r="K6" s="1574"/>
      <c r="L6" s="149" t="s">
        <v>25</v>
      </c>
      <c r="M6" s="955"/>
      <c r="N6" s="955"/>
      <c r="O6" s="955"/>
      <c r="P6" s="955"/>
      <c r="Q6" s="920"/>
    </row>
    <row r="7" spans="1:24" ht="63.75" customHeight="1">
      <c r="A7" s="1733"/>
      <c r="B7" s="150" t="s">
        <v>39</v>
      </c>
      <c r="C7" s="150" t="s">
        <v>213</v>
      </c>
      <c r="D7" s="150" t="s">
        <v>40</v>
      </c>
      <c r="E7" s="169" t="s">
        <v>102</v>
      </c>
      <c r="F7" s="172" t="s">
        <v>19</v>
      </c>
      <c r="G7" s="164" t="s">
        <v>39</v>
      </c>
      <c r="H7" s="150" t="s">
        <v>213</v>
      </c>
      <c r="I7" s="150" t="s">
        <v>40</v>
      </c>
      <c r="J7" s="169" t="s">
        <v>102</v>
      </c>
      <c r="K7" s="175" t="s">
        <v>19</v>
      </c>
      <c r="L7" s="151" t="s">
        <v>133</v>
      </c>
      <c r="Q7" s="920"/>
      <c r="S7" s="1730"/>
      <c r="T7" s="1730"/>
      <c r="U7" s="1730"/>
      <c r="V7" s="1730"/>
    </row>
    <row r="8" spans="1:24" ht="12.95" customHeight="1">
      <c r="A8" s="948">
        <v>0.29166666666666669</v>
      </c>
      <c r="B8" s="475">
        <v>295.16957102309772</v>
      </c>
      <c r="C8" s="475">
        <v>1803.1004054953235</v>
      </c>
      <c r="D8" s="459">
        <v>99.025937052897419</v>
      </c>
      <c r="E8" s="458">
        <v>148.6303870967742</v>
      </c>
      <c r="F8" s="949">
        <f>SUM(B8:E8)</f>
        <v>2345.9263006680926</v>
      </c>
      <c r="G8" s="474">
        <v>3156.4716488333333</v>
      </c>
      <c r="H8" s="475">
        <v>19279.746975583326</v>
      </c>
      <c r="I8" s="459">
        <v>1056.2949052916665</v>
      </c>
      <c r="J8" s="458">
        <v>1587.0843301263437</v>
      </c>
      <c r="K8" s="950">
        <f>SUM(G8:J8)</f>
        <v>25079.59785983467</v>
      </c>
      <c r="L8" s="152">
        <v>-11.4</v>
      </c>
      <c r="M8" s="953"/>
      <c r="N8" s="952"/>
      <c r="O8" s="952"/>
      <c r="P8" s="930"/>
      <c r="Q8" s="930"/>
      <c r="R8" s="926"/>
      <c r="S8" s="926"/>
      <c r="T8" s="926"/>
      <c r="U8" s="926"/>
      <c r="V8" s="926"/>
      <c r="W8" s="926"/>
      <c r="X8" s="926"/>
    </row>
    <row r="9" spans="1:24" ht="12.95" customHeight="1">
      <c r="A9" s="933">
        <v>0.33333333333333298</v>
      </c>
      <c r="B9" s="153">
        <v>303.65757102309772</v>
      </c>
      <c r="C9" s="478">
        <v>1859.0394054953233</v>
      </c>
      <c r="D9" s="154">
        <v>103.38893705289742</v>
      </c>
      <c r="E9" s="458">
        <v>146.53738709677418</v>
      </c>
      <c r="F9" s="934">
        <f t="shared" ref="F9:F31" si="0">SUM(B9:E9)</f>
        <v>2412.6233006680927</v>
      </c>
      <c r="G9" s="165">
        <v>3246.9579238333336</v>
      </c>
      <c r="H9" s="478">
        <v>19883.686136583328</v>
      </c>
      <c r="I9" s="154">
        <v>1107.2609102916665</v>
      </c>
      <c r="J9" s="458">
        <v>1564.6782391263439</v>
      </c>
      <c r="K9" s="935">
        <f t="shared" ref="K9:K31" si="1">SUM(G9:J9)</f>
        <v>25802.583209834673</v>
      </c>
      <c r="L9" s="936">
        <v>-10.9</v>
      </c>
      <c r="M9" s="952"/>
      <c r="N9" s="952"/>
      <c r="O9" s="952"/>
      <c r="P9" s="930"/>
      <c r="Q9" s="930"/>
      <c r="R9" s="926"/>
      <c r="S9" s="926"/>
      <c r="T9" s="926"/>
      <c r="U9" s="926"/>
      <c r="V9" s="926"/>
      <c r="W9" s="926"/>
    </row>
    <row r="10" spans="1:24" ht="12.95" customHeight="1">
      <c r="A10" s="933">
        <v>0.375</v>
      </c>
      <c r="B10" s="478">
        <v>301.00857102309772</v>
      </c>
      <c r="C10" s="478">
        <v>1876.3314054953232</v>
      </c>
      <c r="D10" s="465">
        <v>100.72793705289742</v>
      </c>
      <c r="E10" s="458">
        <v>148.19838709677418</v>
      </c>
      <c r="F10" s="1">
        <f t="shared" si="0"/>
        <v>2426.2663006680923</v>
      </c>
      <c r="G10" s="477">
        <v>3218.0168538333332</v>
      </c>
      <c r="H10" s="478">
        <v>20063.607215583328</v>
      </c>
      <c r="I10" s="465">
        <v>1078.7320062916665</v>
      </c>
      <c r="J10" s="458">
        <v>1582.4135941263439</v>
      </c>
      <c r="K10" s="176">
        <f>SUM(G10:J10)</f>
        <v>25942.769669834674</v>
      </c>
      <c r="L10" s="936">
        <v>-9.1</v>
      </c>
      <c r="M10" s="952"/>
      <c r="N10" s="952"/>
      <c r="O10" s="952"/>
      <c r="P10" s="930"/>
      <c r="Q10" s="930"/>
      <c r="R10" s="926"/>
      <c r="S10" s="926"/>
      <c r="T10" s="926"/>
      <c r="U10" s="926"/>
      <c r="V10" s="926"/>
      <c r="W10" s="926"/>
    </row>
    <row r="11" spans="1:24" ht="12.95" customHeight="1">
      <c r="A11" s="933">
        <v>0.41666666666666702</v>
      </c>
      <c r="B11" s="478">
        <v>287.97657102309768</v>
      </c>
      <c r="C11" s="153">
        <v>1894.6524054953236</v>
      </c>
      <c r="D11" s="465">
        <v>95.608937052897417</v>
      </c>
      <c r="E11" s="458">
        <v>147.22938709677419</v>
      </c>
      <c r="F11" s="934">
        <f t="shared" si="0"/>
        <v>2425.4673006680928</v>
      </c>
      <c r="G11" s="477">
        <v>3078.5074908333336</v>
      </c>
      <c r="H11" s="153">
        <v>20254.960567583326</v>
      </c>
      <c r="I11" s="465">
        <v>1023.8277192916667</v>
      </c>
      <c r="J11" s="458">
        <v>1572.0948291263439</v>
      </c>
      <c r="K11" s="935">
        <f t="shared" si="1"/>
        <v>25929.390606834673</v>
      </c>
      <c r="L11" s="936">
        <v>-8.6</v>
      </c>
      <c r="M11" s="952"/>
      <c r="N11" s="952"/>
      <c r="O11" s="952"/>
      <c r="P11" s="930"/>
      <c r="Q11" s="930"/>
      <c r="R11" s="926"/>
      <c r="S11" s="926"/>
      <c r="T11" s="926"/>
      <c r="U11" s="926"/>
      <c r="V11" s="926"/>
      <c r="W11" s="926"/>
    </row>
    <row r="12" spans="1:24" ht="12.95" customHeight="1">
      <c r="A12" s="933">
        <v>0.45833333333333298</v>
      </c>
      <c r="B12" s="478">
        <v>272.6175710230977</v>
      </c>
      <c r="C12" s="478">
        <v>1862.7784054953233</v>
      </c>
      <c r="D12" s="465">
        <v>91.68093705289742</v>
      </c>
      <c r="E12" s="155">
        <v>149.8913870967742</v>
      </c>
      <c r="F12" s="934">
        <f t="shared" si="0"/>
        <v>2376.9683006680921</v>
      </c>
      <c r="G12" s="477">
        <v>2913.8359688333335</v>
      </c>
      <c r="H12" s="478">
        <v>19916.24859758333</v>
      </c>
      <c r="I12" s="465">
        <v>981.69948629166663</v>
      </c>
      <c r="J12" s="155">
        <v>1600.5572211263436</v>
      </c>
      <c r="K12" s="935">
        <f t="shared" si="1"/>
        <v>25412.341273834671</v>
      </c>
      <c r="L12" s="936">
        <v>-7.4</v>
      </c>
      <c r="M12" s="930"/>
      <c r="N12" s="930"/>
      <c r="O12" s="930"/>
      <c r="P12" s="930"/>
      <c r="Q12" s="930"/>
      <c r="R12" s="926"/>
      <c r="S12" s="926"/>
      <c r="T12" s="926"/>
      <c r="U12" s="926"/>
      <c r="V12" s="926"/>
      <c r="W12" s="926"/>
    </row>
    <row r="13" spans="1:24" ht="12.95" customHeight="1">
      <c r="A13" s="933">
        <v>0.5</v>
      </c>
      <c r="B13" s="478">
        <v>259.39757102309767</v>
      </c>
      <c r="C13" s="478">
        <v>1804.7534054953232</v>
      </c>
      <c r="D13" s="465">
        <v>87.914937052897415</v>
      </c>
      <c r="E13" s="458">
        <v>145.6123870967742</v>
      </c>
      <c r="F13" s="934">
        <f t="shared" si="0"/>
        <v>2297.6783006680926</v>
      </c>
      <c r="G13" s="477">
        <v>2771.9684858333335</v>
      </c>
      <c r="H13" s="478">
        <v>19296.875884583329</v>
      </c>
      <c r="I13" s="465">
        <v>941.31250329166664</v>
      </c>
      <c r="J13" s="458">
        <v>1554.8591041263442</v>
      </c>
      <c r="K13" s="935">
        <f t="shared" si="1"/>
        <v>24565.015977834672</v>
      </c>
      <c r="L13" s="936">
        <v>-6.5</v>
      </c>
      <c r="M13" s="930"/>
      <c r="N13" s="930"/>
      <c r="O13" s="930"/>
      <c r="P13" s="930"/>
      <c r="Q13" s="930"/>
      <c r="R13" s="926"/>
      <c r="S13" s="926"/>
      <c r="T13" s="926"/>
      <c r="U13" s="926"/>
      <c r="V13" s="926"/>
      <c r="W13" s="926"/>
    </row>
    <row r="14" spans="1:24" ht="12.95" customHeight="1">
      <c r="A14" s="933">
        <v>0.54166666666666696</v>
      </c>
      <c r="B14" s="478">
        <v>252.42157102309767</v>
      </c>
      <c r="C14" s="478">
        <v>1766.0894054953235</v>
      </c>
      <c r="D14" s="465">
        <v>87.165937052897419</v>
      </c>
      <c r="E14" s="458">
        <v>144.10238709677415</v>
      </c>
      <c r="F14" s="934">
        <f t="shared" si="0"/>
        <v>2249.7793006680927</v>
      </c>
      <c r="G14" s="477">
        <v>2696.9506518333333</v>
      </c>
      <c r="H14" s="478">
        <v>18879.431383583327</v>
      </c>
      <c r="I14" s="465">
        <v>933.2750632916667</v>
      </c>
      <c r="J14" s="458">
        <v>1538.9040881263438</v>
      </c>
      <c r="K14" s="935">
        <f t="shared" si="1"/>
        <v>24048.561186834668</v>
      </c>
      <c r="L14" s="936">
        <v>-5.4</v>
      </c>
      <c r="M14" s="930"/>
      <c r="N14" s="930"/>
      <c r="O14" s="930"/>
      <c r="P14" s="930"/>
      <c r="Q14" s="930"/>
      <c r="R14" s="926"/>
      <c r="S14" s="926"/>
      <c r="T14" s="926"/>
      <c r="U14" s="926"/>
      <c r="V14" s="926"/>
      <c r="W14" s="926"/>
    </row>
    <row r="15" spans="1:24" ht="12.95" customHeight="1">
      <c r="A15" s="931">
        <v>0.58333333333333304</v>
      </c>
      <c r="B15" s="482">
        <v>248.42057102309766</v>
      </c>
      <c r="C15" s="482">
        <v>1734.1054054953231</v>
      </c>
      <c r="D15" s="472">
        <v>88.757937052897418</v>
      </c>
      <c r="E15" s="471">
        <v>144.25538709677417</v>
      </c>
      <c r="F15" s="945">
        <f t="shared" si="0"/>
        <v>2215.539300668092</v>
      </c>
      <c r="G15" s="480">
        <v>2654.6599528333331</v>
      </c>
      <c r="H15" s="482">
        <v>18534.747128583327</v>
      </c>
      <c r="I15" s="472">
        <v>950.34783629166657</v>
      </c>
      <c r="J15" s="471">
        <v>1540.4700301263438</v>
      </c>
      <c r="K15" s="946">
        <f t="shared" si="1"/>
        <v>23680.224947834668</v>
      </c>
      <c r="L15" s="947">
        <v>-5.0999999999999996</v>
      </c>
      <c r="M15" s="930"/>
      <c r="N15" s="930"/>
      <c r="O15" s="930"/>
      <c r="P15" s="930"/>
      <c r="Q15" s="930"/>
      <c r="R15" s="926"/>
      <c r="S15" s="926"/>
      <c r="T15" s="926"/>
      <c r="U15" s="926"/>
      <c r="V15" s="926"/>
      <c r="W15" s="926"/>
    </row>
    <row r="16" spans="1:24" ht="12.95" customHeight="1">
      <c r="A16" s="948">
        <v>0.625</v>
      </c>
      <c r="B16" s="475">
        <v>250.08457102309768</v>
      </c>
      <c r="C16" s="475">
        <v>1704.3464054953236</v>
      </c>
      <c r="D16" s="459">
        <v>88.269937052897419</v>
      </c>
      <c r="E16" s="458">
        <v>144.09138709677421</v>
      </c>
      <c r="F16" s="949">
        <f t="shared" si="0"/>
        <v>2186.7923006680926</v>
      </c>
      <c r="G16" s="474">
        <v>2673.4207448333336</v>
      </c>
      <c r="H16" s="475">
        <v>18216.751528583329</v>
      </c>
      <c r="I16" s="459">
        <v>945.10578529166662</v>
      </c>
      <c r="J16" s="458">
        <v>1538.6845411263439</v>
      </c>
      <c r="K16" s="950">
        <f t="shared" si="1"/>
        <v>23373.962599834675</v>
      </c>
      <c r="L16" s="156">
        <v>-4.8</v>
      </c>
      <c r="M16" s="930"/>
      <c r="N16" s="930"/>
      <c r="O16" s="930"/>
      <c r="P16" s="930"/>
      <c r="Q16" s="930"/>
      <c r="R16" s="926"/>
      <c r="S16" s="926"/>
      <c r="T16" s="926"/>
      <c r="U16" s="926"/>
      <c r="V16" s="926"/>
      <c r="W16" s="926"/>
    </row>
    <row r="17" spans="1:23" ht="12.95" customHeight="1">
      <c r="A17" s="933">
        <v>0.66666666666666696</v>
      </c>
      <c r="B17" s="478">
        <v>266.34657102309768</v>
      </c>
      <c r="C17" s="478">
        <v>1717.5114054953235</v>
      </c>
      <c r="D17" s="465">
        <v>86.786937052897414</v>
      </c>
      <c r="E17" s="458">
        <v>145.00938709677416</v>
      </c>
      <c r="F17" s="934">
        <f t="shared" si="0"/>
        <v>2215.6543006680931</v>
      </c>
      <c r="G17" s="477">
        <v>2847.8566018333336</v>
      </c>
      <c r="H17" s="478">
        <v>18358.544230583328</v>
      </c>
      <c r="I17" s="465">
        <v>929.21712529166655</v>
      </c>
      <c r="J17" s="458">
        <v>1548.4762281263443</v>
      </c>
      <c r="K17" s="935">
        <f t="shared" si="1"/>
        <v>23684.09418583467</v>
      </c>
      <c r="L17" s="936">
        <v>-5.0999999999999996</v>
      </c>
      <c r="M17" s="930"/>
      <c r="N17" s="930"/>
      <c r="O17" s="930"/>
      <c r="P17" s="930"/>
      <c r="Q17" s="930"/>
      <c r="R17" s="926"/>
      <c r="S17" s="926"/>
      <c r="T17" s="926"/>
      <c r="U17" s="926"/>
      <c r="V17" s="926"/>
      <c r="W17" s="926"/>
    </row>
    <row r="18" spans="1:23" ht="12.95" customHeight="1">
      <c r="A18" s="933">
        <v>0.70833333333333304</v>
      </c>
      <c r="B18" s="478">
        <v>271.68857102309772</v>
      </c>
      <c r="C18" s="478">
        <v>1740.7914054953235</v>
      </c>
      <c r="D18" s="465">
        <v>87.722937052897421</v>
      </c>
      <c r="E18" s="458">
        <v>144.72938709677419</v>
      </c>
      <c r="F18" s="934">
        <f t="shared" si="0"/>
        <v>2244.9323006680929</v>
      </c>
      <c r="G18" s="477">
        <v>2905.8685378333339</v>
      </c>
      <c r="H18" s="478">
        <v>18608.545931583325</v>
      </c>
      <c r="I18" s="465">
        <v>939.23822729166659</v>
      </c>
      <c r="J18" s="458">
        <v>1545.4908191263444</v>
      </c>
      <c r="K18" s="935">
        <f t="shared" si="1"/>
        <v>23999.143515834672</v>
      </c>
      <c r="L18" s="936">
        <v>-5.5</v>
      </c>
      <c r="M18" s="930"/>
      <c r="N18" s="930"/>
      <c r="O18" s="930"/>
      <c r="P18" s="930"/>
      <c r="Q18" s="930"/>
      <c r="R18" s="926"/>
      <c r="S18" s="926"/>
      <c r="T18" s="926"/>
      <c r="U18" s="926"/>
      <c r="V18" s="926"/>
      <c r="W18" s="926"/>
    </row>
    <row r="19" spans="1:23" ht="12.95" customHeight="1">
      <c r="A19" s="933">
        <v>0.75</v>
      </c>
      <c r="B19" s="478">
        <v>280.50957102309769</v>
      </c>
      <c r="C19" s="478">
        <v>1751.4274054953235</v>
      </c>
      <c r="D19" s="465">
        <v>87.850937052897422</v>
      </c>
      <c r="E19" s="458">
        <v>145.49038709677424</v>
      </c>
      <c r="F19" s="934">
        <f t="shared" si="0"/>
        <v>2265.2783006680925</v>
      </c>
      <c r="G19" s="477">
        <v>3000.7632658333332</v>
      </c>
      <c r="H19" s="478">
        <v>18727.929613583325</v>
      </c>
      <c r="I19" s="465">
        <v>940.62507729166657</v>
      </c>
      <c r="J19" s="458">
        <v>1553.6594511263438</v>
      </c>
      <c r="K19" s="935">
        <f t="shared" si="1"/>
        <v>24222.977407834671</v>
      </c>
      <c r="L19" s="936">
        <v>-5.6</v>
      </c>
      <c r="M19" s="930"/>
      <c r="N19" s="930"/>
      <c r="O19" s="930"/>
      <c r="P19" s="930"/>
      <c r="Q19" s="930"/>
      <c r="R19" s="926"/>
      <c r="S19" s="926"/>
      <c r="T19" s="926"/>
      <c r="U19" s="926"/>
      <c r="V19" s="926"/>
      <c r="W19" s="926"/>
    </row>
    <row r="20" spans="1:23" ht="12.95" customHeight="1">
      <c r="A20" s="933">
        <v>0.79166666666666696</v>
      </c>
      <c r="B20" s="478">
        <v>282.82957102309769</v>
      </c>
      <c r="C20" s="478">
        <v>1743.2184054953236</v>
      </c>
      <c r="D20" s="465">
        <v>86.786937052897414</v>
      </c>
      <c r="E20" s="458">
        <v>144.31038709677418</v>
      </c>
      <c r="F20" s="934">
        <f t="shared" si="0"/>
        <v>2257.1453006680931</v>
      </c>
      <c r="G20" s="477">
        <v>3025.9187228333335</v>
      </c>
      <c r="H20" s="478">
        <v>18640.890753583328</v>
      </c>
      <c r="I20" s="465">
        <v>929.20555929166653</v>
      </c>
      <c r="J20" s="458">
        <v>1541.0371831263437</v>
      </c>
      <c r="K20" s="935">
        <f t="shared" si="1"/>
        <v>24137.052218834669</v>
      </c>
      <c r="L20" s="936">
        <v>-5.9</v>
      </c>
      <c r="M20" s="930"/>
      <c r="N20" s="930"/>
      <c r="O20" s="930"/>
      <c r="P20" s="930"/>
      <c r="Q20" s="930"/>
      <c r="R20" s="926"/>
      <c r="S20" s="926"/>
      <c r="T20" s="926"/>
      <c r="U20" s="926"/>
      <c r="V20" s="926"/>
      <c r="W20" s="926"/>
    </row>
    <row r="21" spans="1:23" ht="12.95" customHeight="1">
      <c r="A21" s="933">
        <v>0.83333333333333304</v>
      </c>
      <c r="B21" s="478">
        <v>281.52557102309771</v>
      </c>
      <c r="C21" s="478">
        <v>1737.3624054953234</v>
      </c>
      <c r="D21" s="465">
        <v>86.41993705289741</v>
      </c>
      <c r="E21" s="157">
        <v>143.10938709677419</v>
      </c>
      <c r="F21" s="934">
        <f t="shared" si="0"/>
        <v>2248.4173006680926</v>
      </c>
      <c r="G21" s="477">
        <v>3010.8765348333336</v>
      </c>
      <c r="H21" s="478">
        <v>18577.472550583327</v>
      </c>
      <c r="I21" s="465">
        <v>925.26760229166666</v>
      </c>
      <c r="J21" s="157">
        <v>1528.2307761263437</v>
      </c>
      <c r="K21" s="935">
        <f t="shared" si="1"/>
        <v>24041.847463834671</v>
      </c>
      <c r="L21" s="936">
        <v>-6.1</v>
      </c>
      <c r="M21" s="930"/>
      <c r="N21" s="930"/>
      <c r="O21" s="930"/>
      <c r="P21" s="930"/>
      <c r="Q21" s="930"/>
      <c r="R21" s="926"/>
      <c r="S21" s="926"/>
      <c r="T21" s="926"/>
      <c r="U21" s="926"/>
      <c r="V21" s="926"/>
      <c r="W21" s="926"/>
    </row>
    <row r="22" spans="1:23" ht="12.95" customHeight="1">
      <c r="A22" s="933">
        <v>0.875</v>
      </c>
      <c r="B22" s="478">
        <v>278.96957102309767</v>
      </c>
      <c r="C22" s="478">
        <v>1707.0344054953234</v>
      </c>
      <c r="D22" s="465">
        <v>82.92193705289742</v>
      </c>
      <c r="E22" s="458">
        <v>143.75538709677423</v>
      </c>
      <c r="F22" s="934">
        <f t="shared" si="0"/>
        <v>2212.6813006680923</v>
      </c>
      <c r="G22" s="477">
        <v>2982.6562598333335</v>
      </c>
      <c r="H22" s="478">
        <v>18253.318885583325</v>
      </c>
      <c r="I22" s="465">
        <v>887.77627629166659</v>
      </c>
      <c r="J22" s="458">
        <v>1535.1528251263442</v>
      </c>
      <c r="K22" s="935">
        <f t="shared" si="1"/>
        <v>23658.904246834671</v>
      </c>
      <c r="L22" s="936">
        <v>-6.4</v>
      </c>
      <c r="Q22" s="930"/>
      <c r="R22" s="926"/>
      <c r="S22" s="926"/>
      <c r="T22" s="926"/>
      <c r="U22" s="926"/>
      <c r="V22" s="926"/>
      <c r="W22" s="926"/>
    </row>
    <row r="23" spans="1:23" ht="12.95" customHeight="1">
      <c r="A23" s="931">
        <v>0.91666666666666696</v>
      </c>
      <c r="B23" s="482">
        <v>264.5045710230977</v>
      </c>
      <c r="C23" s="482">
        <v>1604.1694054953234</v>
      </c>
      <c r="D23" s="472">
        <v>75.063937052897415</v>
      </c>
      <c r="E23" s="471">
        <v>143.47938709677419</v>
      </c>
      <c r="F23" s="945">
        <f t="shared" si="0"/>
        <v>2087.2173006680928</v>
      </c>
      <c r="G23" s="480">
        <v>2827.0559148333336</v>
      </c>
      <c r="H23" s="482">
        <v>17146.840410583329</v>
      </c>
      <c r="I23" s="472">
        <v>803.49121029166668</v>
      </c>
      <c r="J23" s="471">
        <v>1532.2546961263438</v>
      </c>
      <c r="K23" s="946">
        <f t="shared" si="1"/>
        <v>22309.642231834674</v>
      </c>
      <c r="L23" s="947">
        <v>-6.8</v>
      </c>
      <c r="M23" s="920"/>
      <c r="N23" s="920"/>
      <c r="O23" s="920"/>
      <c r="P23" s="920"/>
      <c r="Q23" s="930"/>
      <c r="R23" s="926"/>
      <c r="S23" s="926"/>
      <c r="T23" s="926"/>
      <c r="U23" s="926"/>
      <c r="V23" s="926"/>
      <c r="W23" s="926"/>
    </row>
    <row r="24" spans="1:23" ht="12.95" customHeight="1">
      <c r="A24" s="948">
        <v>0.95833333333333304</v>
      </c>
      <c r="B24" s="475">
        <v>232.69357102309766</v>
      </c>
      <c r="C24" s="475">
        <v>1434.0904054953235</v>
      </c>
      <c r="D24" s="459">
        <v>66.219937052897421</v>
      </c>
      <c r="E24" s="458">
        <v>147.41038709677417</v>
      </c>
      <c r="F24" s="949">
        <f t="shared" si="0"/>
        <v>1880.4143006680929</v>
      </c>
      <c r="G24" s="474">
        <v>2484.8910058333336</v>
      </c>
      <c r="H24" s="475">
        <v>15335.065098583325</v>
      </c>
      <c r="I24" s="459">
        <v>708.65880029166658</v>
      </c>
      <c r="J24" s="458">
        <v>1574.2665531263442</v>
      </c>
      <c r="K24" s="950">
        <f t="shared" si="1"/>
        <v>20102.881457834668</v>
      </c>
      <c r="L24" s="951">
        <v>-7</v>
      </c>
      <c r="M24" s="930"/>
      <c r="N24" s="930"/>
      <c r="O24" s="930"/>
      <c r="P24" s="930"/>
      <c r="Q24" s="930"/>
      <c r="R24" s="926"/>
      <c r="W24" s="926"/>
    </row>
    <row r="25" spans="1:23" ht="12.95" customHeight="1">
      <c r="A25" s="933">
        <v>1</v>
      </c>
      <c r="B25" s="478">
        <v>209.56257102309766</v>
      </c>
      <c r="C25" s="478">
        <v>1318.6134054953234</v>
      </c>
      <c r="D25" s="465">
        <v>57.068937052897418</v>
      </c>
      <c r="E25" s="458">
        <v>147.93338709677423</v>
      </c>
      <c r="F25" s="934">
        <f t="shared" si="0"/>
        <v>1733.1783006680926</v>
      </c>
      <c r="G25" s="477">
        <v>2239.3612648333337</v>
      </c>
      <c r="H25" s="478">
        <v>14091.781985583324</v>
      </c>
      <c r="I25" s="465">
        <v>610.5173502916665</v>
      </c>
      <c r="J25" s="458">
        <v>1579.828738126344</v>
      </c>
      <c r="K25" s="935">
        <f t="shared" si="1"/>
        <v>18521.489338834668</v>
      </c>
      <c r="L25" s="936">
        <v>-7.9</v>
      </c>
      <c r="M25" s="930"/>
      <c r="N25" s="930"/>
      <c r="O25" s="930"/>
      <c r="P25" s="930"/>
      <c r="Q25" s="930"/>
      <c r="R25" s="926"/>
      <c r="S25" s="926"/>
      <c r="T25" s="926"/>
      <c r="U25" s="926"/>
      <c r="V25" s="926"/>
      <c r="W25" s="926"/>
    </row>
    <row r="26" spans="1:23" ht="12.95" customHeight="1">
      <c r="A26" s="933">
        <v>1.0416666666666701</v>
      </c>
      <c r="B26" s="478">
        <v>200.71057102309766</v>
      </c>
      <c r="C26" s="158">
        <v>1238.4174054953232</v>
      </c>
      <c r="D26" s="159">
        <v>54.661937052897414</v>
      </c>
      <c r="E26" s="458">
        <v>147.11338709677423</v>
      </c>
      <c r="F26" s="2">
        <f t="shared" si="0"/>
        <v>1640.9033006680925</v>
      </c>
      <c r="G26" s="477">
        <v>2144.0484008333337</v>
      </c>
      <c r="H26" s="158">
        <v>13244.871225583327</v>
      </c>
      <c r="I26" s="159">
        <v>584.69754929166652</v>
      </c>
      <c r="J26" s="458">
        <v>1571.0811631263439</v>
      </c>
      <c r="K26" s="177">
        <f t="shared" si="1"/>
        <v>17544.698338834671</v>
      </c>
      <c r="L26" s="936">
        <v>-8.3000000000000007</v>
      </c>
      <c r="M26" s="930"/>
      <c r="N26" s="944"/>
      <c r="O26" s="944"/>
      <c r="P26" s="944"/>
      <c r="Q26" s="930"/>
      <c r="R26" s="926"/>
      <c r="S26" s="926"/>
      <c r="T26" s="926"/>
      <c r="U26" s="926"/>
      <c r="V26" s="926"/>
      <c r="W26" s="926"/>
    </row>
    <row r="27" spans="1:23" ht="12.95" customHeight="1">
      <c r="A27" s="933">
        <v>1.0833333333333299</v>
      </c>
      <c r="B27" s="158">
        <v>200.12257102309766</v>
      </c>
      <c r="C27" s="478">
        <v>1247.2904054953233</v>
      </c>
      <c r="D27" s="465">
        <v>55.826937052897414</v>
      </c>
      <c r="E27" s="458">
        <v>147.55738709677419</v>
      </c>
      <c r="F27" s="934">
        <f t="shared" si="0"/>
        <v>1650.7973006680925</v>
      </c>
      <c r="G27" s="166">
        <v>2135.5526198333337</v>
      </c>
      <c r="H27" s="478">
        <v>13340.029294583326</v>
      </c>
      <c r="I27" s="465">
        <v>597.20245929166663</v>
      </c>
      <c r="J27" s="458">
        <v>1575.795242126344</v>
      </c>
      <c r="K27" s="935">
        <f t="shared" si="1"/>
        <v>17648.579615834671</v>
      </c>
      <c r="L27" s="936">
        <v>-7.7</v>
      </c>
      <c r="M27" s="930"/>
      <c r="N27" s="930"/>
      <c r="O27" s="930"/>
      <c r="P27" s="930"/>
      <c r="Q27" s="930"/>
      <c r="R27" s="926"/>
      <c r="S27" s="926"/>
      <c r="T27" s="926"/>
      <c r="U27" s="926"/>
      <c r="V27" s="926"/>
      <c r="W27" s="926"/>
    </row>
    <row r="28" spans="1:23" ht="12.95" customHeight="1">
      <c r="A28" s="933">
        <v>1.125</v>
      </c>
      <c r="B28" s="478">
        <v>201.78157102309765</v>
      </c>
      <c r="C28" s="478">
        <v>1281.7224054953235</v>
      </c>
      <c r="D28" s="465">
        <v>56.065937052897418</v>
      </c>
      <c r="E28" s="458">
        <v>147.30638709677422</v>
      </c>
      <c r="F28" s="934">
        <f t="shared" si="0"/>
        <v>1686.8763006680929</v>
      </c>
      <c r="G28" s="477">
        <v>2152.1733648333334</v>
      </c>
      <c r="H28" s="478">
        <v>13697.291706583326</v>
      </c>
      <c r="I28" s="465">
        <v>599.77223029166657</v>
      </c>
      <c r="J28" s="458">
        <v>1573.1260191263439</v>
      </c>
      <c r="K28" s="935">
        <f t="shared" si="1"/>
        <v>18022.363320834669</v>
      </c>
      <c r="L28" s="936">
        <v>-6.8</v>
      </c>
      <c r="M28" s="930"/>
      <c r="N28" s="930"/>
      <c r="O28" s="930"/>
      <c r="P28" s="930"/>
      <c r="Q28" s="930"/>
      <c r="R28" s="926"/>
      <c r="S28" s="926"/>
      <c r="T28" s="926"/>
      <c r="U28" s="926"/>
      <c r="V28" s="926"/>
      <c r="W28" s="926"/>
    </row>
    <row r="29" spans="1:23" ht="12.95" customHeight="1">
      <c r="A29" s="933">
        <v>1.1666666666666701</v>
      </c>
      <c r="B29" s="478">
        <v>206.31957102309767</v>
      </c>
      <c r="C29" s="478">
        <v>1342.0134054953232</v>
      </c>
      <c r="D29" s="465">
        <v>59.874937052897415</v>
      </c>
      <c r="E29" s="458">
        <v>147.02738709677422</v>
      </c>
      <c r="F29" s="934">
        <f t="shared" si="0"/>
        <v>1755.2353006680926</v>
      </c>
      <c r="G29" s="477">
        <v>2200.5830518333337</v>
      </c>
      <c r="H29" s="478">
        <v>14352.110187583328</v>
      </c>
      <c r="I29" s="465">
        <v>640.52333929166662</v>
      </c>
      <c r="J29" s="458">
        <v>1569.9400551263439</v>
      </c>
      <c r="K29" s="935">
        <f t="shared" si="1"/>
        <v>18763.156633834671</v>
      </c>
      <c r="L29" s="936">
        <v>-5.9</v>
      </c>
      <c r="M29" s="930"/>
      <c r="N29" s="930"/>
      <c r="O29" s="930"/>
      <c r="P29" s="930"/>
      <c r="Q29" s="930"/>
      <c r="R29" s="926"/>
      <c r="S29" s="926"/>
      <c r="T29" s="926"/>
      <c r="U29" s="926"/>
      <c r="V29" s="926"/>
      <c r="W29" s="926"/>
    </row>
    <row r="30" spans="1:23" ht="12.95" customHeight="1">
      <c r="A30" s="933">
        <v>1.2083333333333299</v>
      </c>
      <c r="B30" s="478">
        <v>219.88757102309768</v>
      </c>
      <c r="C30" s="478">
        <v>1438.7314054953233</v>
      </c>
      <c r="D30" s="465">
        <v>68.68193705289741</v>
      </c>
      <c r="E30" s="458">
        <v>145.17738709677423</v>
      </c>
      <c r="F30" s="934">
        <f t="shared" si="0"/>
        <v>1872.4783006680927</v>
      </c>
      <c r="G30" s="477">
        <v>2346.3177258333335</v>
      </c>
      <c r="H30" s="478">
        <v>15378.457255583326</v>
      </c>
      <c r="I30" s="465">
        <v>734.85263529166662</v>
      </c>
      <c r="J30" s="458">
        <v>1550.2369491263439</v>
      </c>
      <c r="K30" s="935">
        <f t="shared" si="1"/>
        <v>20009.864565834672</v>
      </c>
      <c r="L30" s="936">
        <v>-5.5</v>
      </c>
      <c r="M30" s="930"/>
      <c r="N30" s="930"/>
      <c r="O30" s="930"/>
      <c r="P30" s="930"/>
      <c r="Q30" s="930"/>
      <c r="R30" s="926"/>
      <c r="S30" s="926"/>
      <c r="T30" s="926"/>
      <c r="U30" s="926"/>
      <c r="V30" s="926"/>
      <c r="W30" s="926"/>
    </row>
    <row r="31" spans="1:23" ht="12.95" customHeight="1">
      <c r="A31" s="937">
        <v>1.25</v>
      </c>
      <c r="B31" s="938">
        <v>248.82557102309767</v>
      </c>
      <c r="C31" s="938">
        <v>1637.8874054953235</v>
      </c>
      <c r="D31" s="939">
        <v>84.022937052897419</v>
      </c>
      <c r="E31" s="542">
        <v>144.55538709677424</v>
      </c>
      <c r="F31" s="940">
        <f t="shared" si="0"/>
        <v>2115.2913006680928</v>
      </c>
      <c r="G31" s="941">
        <v>2659.8530068333334</v>
      </c>
      <c r="H31" s="938">
        <v>17505.766451583328</v>
      </c>
      <c r="I31" s="939">
        <v>899.38334229166662</v>
      </c>
      <c r="J31" s="542">
        <v>1543.4205641263436</v>
      </c>
      <c r="K31" s="942">
        <f t="shared" si="1"/>
        <v>22608.423364834671</v>
      </c>
      <c r="L31" s="943">
        <v>-5.0999999999999996</v>
      </c>
      <c r="M31" s="930"/>
      <c r="N31" s="930"/>
      <c r="O31" s="930"/>
      <c r="P31" s="930"/>
      <c r="Q31" s="930"/>
      <c r="R31" s="926"/>
      <c r="S31" s="926"/>
      <c r="T31" s="926"/>
      <c r="U31" s="926"/>
      <c r="V31" s="926"/>
      <c r="W31" s="926"/>
    </row>
    <row r="32" spans="1:23" ht="12.95" customHeight="1">
      <c r="A32" s="931" t="s">
        <v>8</v>
      </c>
      <c r="B32" s="180">
        <f>SUM(B8:B31)</f>
        <v>6117.0317045543452</v>
      </c>
      <c r="C32" s="180">
        <f t="shared" ref="C32:K32" si="2">SUM(C8:C31)</f>
        <v>39245.477731887768</v>
      </c>
      <c r="D32" s="180">
        <f t="shared" si="2"/>
        <v>1938.5184892695383</v>
      </c>
      <c r="E32" s="181">
        <f t="shared" si="2"/>
        <v>3502.5132903225808</v>
      </c>
      <c r="F32" s="182">
        <f>SUM(F8:F31)</f>
        <v>50803.541216034224</v>
      </c>
      <c r="G32" s="183">
        <f t="shared" si="2"/>
        <v>65374.565999999999</v>
      </c>
      <c r="H32" s="180">
        <f t="shared" si="2"/>
        <v>419584.97099999967</v>
      </c>
      <c r="I32" s="180">
        <f t="shared" si="2"/>
        <v>20748.285</v>
      </c>
      <c r="J32" s="181">
        <f t="shared" si="2"/>
        <v>37401.743240032258</v>
      </c>
      <c r="K32" s="184">
        <f t="shared" si="2"/>
        <v>543109.56524003216</v>
      </c>
      <c r="L32" s="185">
        <f>AVERAGE(L8:L31)</f>
        <v>-6.8666666666666663</v>
      </c>
      <c r="M32" s="930"/>
      <c r="N32" s="930"/>
      <c r="O32" s="930"/>
      <c r="P32" s="930"/>
      <c r="Q32" s="930"/>
      <c r="R32" s="926"/>
      <c r="S32" s="926"/>
      <c r="T32" s="926"/>
      <c r="U32" s="926"/>
      <c r="V32" s="926"/>
      <c r="W32" s="926"/>
    </row>
    <row r="33" spans="1:23" ht="12.95" customHeight="1">
      <c r="A33" s="932" t="s">
        <v>253</v>
      </c>
      <c r="B33" s="160">
        <f>MAX(B8:B31)</f>
        <v>303.65757102309772</v>
      </c>
      <c r="C33" s="160">
        <f t="shared" ref="C33:L33" si="3">MAX(C8:C31)</f>
        <v>1894.6524054953236</v>
      </c>
      <c r="D33" s="160">
        <f t="shared" si="3"/>
        <v>103.38893705289742</v>
      </c>
      <c r="E33" s="170">
        <f t="shared" si="3"/>
        <v>149.8913870967742</v>
      </c>
      <c r="F33" s="173">
        <f t="shared" si="3"/>
        <v>2426.2663006680923</v>
      </c>
      <c r="G33" s="167">
        <f t="shared" si="3"/>
        <v>3246.9579238333336</v>
      </c>
      <c r="H33" s="160">
        <f t="shared" si="3"/>
        <v>20254.960567583326</v>
      </c>
      <c r="I33" s="160">
        <f t="shared" si="3"/>
        <v>1107.2609102916665</v>
      </c>
      <c r="J33" s="170">
        <f t="shared" si="3"/>
        <v>1600.5572211263436</v>
      </c>
      <c r="K33" s="178">
        <f t="shared" si="3"/>
        <v>25942.769669834674</v>
      </c>
      <c r="L33" s="161">
        <f t="shared" si="3"/>
        <v>-4.8</v>
      </c>
      <c r="M33" s="920"/>
      <c r="N33" s="920"/>
      <c r="O33" s="920"/>
      <c r="P33" s="920"/>
      <c r="Q33" s="920"/>
    </row>
    <row r="34" spans="1:23" ht="12.95" customHeight="1">
      <c r="A34" s="932" t="s">
        <v>254</v>
      </c>
      <c r="B34" s="162">
        <f>MIN(B8:B31)</f>
        <v>200.12257102309766</v>
      </c>
      <c r="C34" s="162">
        <f t="shared" ref="C34:K34" si="4">MIN(C8:C31)</f>
        <v>1238.4174054953232</v>
      </c>
      <c r="D34" s="162">
        <f t="shared" si="4"/>
        <v>54.661937052897414</v>
      </c>
      <c r="E34" s="171">
        <f t="shared" si="4"/>
        <v>143.10938709677419</v>
      </c>
      <c r="F34" s="174">
        <f>MIN(F8:F31)</f>
        <v>1640.9033006680925</v>
      </c>
      <c r="G34" s="168">
        <f t="shared" si="4"/>
        <v>2135.5526198333337</v>
      </c>
      <c r="H34" s="162">
        <f t="shared" si="4"/>
        <v>13244.871225583327</v>
      </c>
      <c r="I34" s="162">
        <f t="shared" si="4"/>
        <v>584.69754929166652</v>
      </c>
      <c r="J34" s="171">
        <f t="shared" si="4"/>
        <v>1528.2307761263437</v>
      </c>
      <c r="K34" s="179">
        <f t="shared" si="4"/>
        <v>17544.698338834671</v>
      </c>
      <c r="L34" s="163">
        <f>MIN(L8:L31)</f>
        <v>-11.4</v>
      </c>
      <c r="M34" s="920"/>
      <c r="N34" s="920"/>
    </row>
    <row r="35" spans="1:23" ht="4.5" customHeight="1">
      <c r="A35" s="918"/>
      <c r="B35" s="919"/>
      <c r="C35" s="919"/>
      <c r="D35" s="919"/>
      <c r="E35" s="919"/>
      <c r="F35" s="919"/>
      <c r="G35" s="919"/>
      <c r="H35" s="919"/>
      <c r="I35" s="919"/>
      <c r="J35" s="919"/>
      <c r="K35" s="919"/>
      <c r="L35" s="919"/>
      <c r="M35" s="920"/>
      <c r="N35" s="920"/>
      <c r="O35" s="920"/>
      <c r="P35" s="920"/>
      <c r="Q35" s="920"/>
    </row>
    <row r="36" spans="1:23" ht="7.5" customHeight="1">
      <c r="A36" s="922"/>
      <c r="B36" s="456"/>
      <c r="C36" s="456"/>
      <c r="D36" s="458"/>
      <c r="E36" s="458"/>
      <c r="F36" s="458"/>
      <c r="G36" s="456"/>
      <c r="H36" s="456"/>
      <c r="I36" s="458"/>
      <c r="J36" s="458"/>
      <c r="K36" s="458"/>
      <c r="L36" s="923"/>
      <c r="M36" s="924"/>
      <c r="N36" s="924"/>
      <c r="O36" s="924"/>
      <c r="P36" s="924"/>
      <c r="Q36" s="924"/>
      <c r="R36" s="925"/>
      <c r="S36" s="925"/>
      <c r="T36" s="925"/>
      <c r="U36" s="925"/>
      <c r="V36" s="925"/>
      <c r="W36" s="925"/>
    </row>
    <row r="37" spans="1:23" ht="15.75" customHeight="1">
      <c r="A37" s="1729" t="s">
        <v>440</v>
      </c>
      <c r="B37" s="1729"/>
      <c r="C37" s="1729"/>
      <c r="D37" s="1729"/>
      <c r="E37" s="1729"/>
      <c r="F37" s="1729"/>
      <c r="G37" s="1729"/>
      <c r="H37" s="1729"/>
      <c r="I37" s="1729"/>
      <c r="J37" s="1729"/>
      <c r="K37" s="1729"/>
      <c r="L37" s="1729"/>
      <c r="M37" s="920"/>
      <c r="N37" s="920"/>
      <c r="O37" s="920"/>
      <c r="P37" s="920"/>
      <c r="Q37" s="920"/>
    </row>
    <row r="38" spans="1:23" ht="12.95" customHeight="1"/>
    <row r="39" spans="1:23" ht="12.95" customHeight="1">
      <c r="A39" s="1728"/>
      <c r="B39" s="1728"/>
      <c r="C39" s="1728"/>
      <c r="D39" s="1728"/>
      <c r="E39" s="1728"/>
      <c r="F39" s="1728"/>
      <c r="G39" s="1728"/>
      <c r="H39" s="1728"/>
      <c r="I39" s="1728"/>
      <c r="J39" s="1728"/>
      <c r="K39" s="1728"/>
      <c r="L39" s="1728"/>
      <c r="M39" s="1728"/>
      <c r="N39" s="1728"/>
      <c r="O39" s="1728"/>
      <c r="P39" s="1728"/>
      <c r="Q39" s="1728"/>
    </row>
    <row r="40" spans="1:23" ht="12.95" customHeight="1">
      <c r="B40" s="926"/>
      <c r="C40" s="926"/>
      <c r="D40" s="926"/>
      <c r="E40" s="926"/>
      <c r="F40" s="926"/>
      <c r="G40" s="926"/>
      <c r="H40" s="926"/>
      <c r="I40" s="926"/>
      <c r="J40" s="926"/>
      <c r="K40" s="926"/>
    </row>
    <row r="41" spans="1:23" ht="12.95" customHeight="1">
      <c r="B41" s="927"/>
      <c r="C41" s="927"/>
      <c r="D41" s="927"/>
      <c r="E41" s="927"/>
      <c r="F41" s="927"/>
      <c r="G41" s="927"/>
      <c r="H41" s="927"/>
      <c r="I41" s="927"/>
      <c r="J41" s="928"/>
      <c r="K41" s="928"/>
    </row>
    <row r="42" spans="1:23" ht="12.95" customHeight="1">
      <c r="B42" s="926"/>
      <c r="C42" s="926"/>
      <c r="D42" s="926"/>
      <c r="E42" s="926"/>
      <c r="F42" s="926"/>
      <c r="G42" s="926"/>
      <c r="H42" s="926"/>
      <c r="I42" s="926"/>
      <c r="J42" s="929"/>
      <c r="K42" s="929"/>
      <c r="M42" s="929"/>
      <c r="N42" s="929"/>
    </row>
    <row r="43" spans="1:23" ht="12.95" customHeight="1">
      <c r="B43" s="926"/>
      <c r="C43" s="926"/>
      <c r="D43" s="926"/>
      <c r="E43" s="926"/>
      <c r="F43" s="926"/>
      <c r="G43" s="926"/>
      <c r="J43" s="929"/>
      <c r="K43" s="929"/>
    </row>
    <row r="44" spans="1:23" ht="12.95" customHeight="1"/>
    <row r="45" spans="1:23" ht="12.95" customHeight="1"/>
    <row r="46" spans="1:23" ht="12.95" customHeight="1"/>
    <row r="47" spans="1:23" ht="12.95" customHeight="1"/>
    <row r="48" spans="1:23" ht="12.95" customHeight="1"/>
    <row r="49" ht="12.95" customHeight="1"/>
    <row r="50" ht="12.95" customHeight="1"/>
    <row r="51" ht="12.95" customHeight="1"/>
    <row r="52" ht="12.95" customHeight="1"/>
    <row r="53" ht="12.95" customHeight="1"/>
    <row r="54" ht="12.95" customHeight="1"/>
    <row r="55" ht="12.95" customHeight="1"/>
  </sheetData>
  <mergeCells count="8">
    <mergeCell ref="A39:Q39"/>
    <mergeCell ref="A37:L37"/>
    <mergeCell ref="S7:V7"/>
    <mergeCell ref="B5:L5"/>
    <mergeCell ref="A3:J3"/>
    <mergeCell ref="B6:F6"/>
    <mergeCell ref="G6:K6"/>
    <mergeCell ref="A5:A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X55"/>
  <sheetViews>
    <sheetView showGridLines="0" zoomScaleNormal="100" zoomScaleSheetLayoutView="100" workbookViewId="0">
      <selection sqref="A1:I1"/>
    </sheetView>
  </sheetViews>
  <sheetFormatPr defaultColWidth="9.140625" defaultRowHeight="12.75"/>
  <cols>
    <col min="1" max="1" width="9.28515625" style="972" customWidth="1"/>
    <col min="2" max="2" width="8.85546875" style="972" customWidth="1"/>
    <col min="3" max="3" width="12.28515625" style="972" customWidth="1"/>
    <col min="4" max="4" width="8.7109375" style="972" customWidth="1"/>
    <col min="5" max="5" width="9.42578125" style="972" customWidth="1"/>
    <col min="6" max="10" width="8.7109375" style="972" customWidth="1"/>
    <col min="11" max="11" width="6" style="972" customWidth="1"/>
    <col min="12" max="16384" width="9.140625" style="972"/>
  </cols>
  <sheetData>
    <row r="1" spans="1:24" s="416" customFormat="1" ht="18" customHeight="1">
      <c r="A1" s="1550" t="s">
        <v>507</v>
      </c>
      <c r="B1" s="1550"/>
      <c r="C1" s="1550"/>
      <c r="D1" s="1550"/>
      <c r="E1" s="1550"/>
      <c r="F1" s="1550"/>
      <c r="G1" s="1550"/>
      <c r="H1" s="1550"/>
      <c r="I1" s="1550"/>
      <c r="J1" s="1734"/>
      <c r="K1" s="1734"/>
    </row>
    <row r="2" spans="1:24" ht="5.0999999999999996" customHeight="1">
      <c r="A2" s="987"/>
      <c r="B2" s="987"/>
      <c r="C2" s="987"/>
      <c r="D2" s="987"/>
      <c r="E2" s="987"/>
      <c r="F2" s="987"/>
      <c r="G2" s="987"/>
      <c r="H2" s="987"/>
      <c r="I2" s="987"/>
      <c r="J2" s="987"/>
      <c r="K2" s="987"/>
    </row>
    <row r="3" spans="1:24" ht="16.5" customHeight="1">
      <c r="A3" s="1738" t="str">
        <f>'7.1'!B5</f>
        <v>KHO - 23. 1. 2019</v>
      </c>
      <c r="B3" s="1739"/>
      <c r="C3" s="1739"/>
      <c r="D3" s="1739"/>
      <c r="E3" s="1739"/>
      <c r="F3" s="1739"/>
      <c r="G3" s="1739"/>
      <c r="H3" s="1739"/>
      <c r="I3" s="1739"/>
      <c r="J3" s="1739"/>
      <c r="K3" s="1740"/>
    </row>
    <row r="4" spans="1:24" s="985" customFormat="1" ht="50.1" customHeight="1">
      <c r="A4" s="45"/>
      <c r="B4" s="46"/>
      <c r="C4" s="47"/>
      <c r="D4" s="48" t="s">
        <v>441</v>
      </c>
      <c r="E4" s="49" t="s">
        <v>103</v>
      </c>
      <c r="F4" s="1558" t="s">
        <v>442</v>
      </c>
      <c r="G4" s="1559"/>
      <c r="H4" s="1559"/>
      <c r="I4" s="1559"/>
      <c r="J4" s="1559"/>
      <c r="K4" s="1560"/>
      <c r="M4" s="986"/>
      <c r="N4" s="986" t="s">
        <v>88</v>
      </c>
      <c r="O4" s="986" t="s">
        <v>89</v>
      </c>
      <c r="P4" s="986" t="s">
        <v>92</v>
      </c>
      <c r="Q4" s="986" t="s">
        <v>93</v>
      </c>
      <c r="R4" s="986" t="s">
        <v>104</v>
      </c>
      <c r="S4" s="986" t="s">
        <v>320</v>
      </c>
      <c r="T4" s="986" t="s">
        <v>133</v>
      </c>
      <c r="U4" s="986" t="s">
        <v>168</v>
      </c>
    </row>
    <row r="5" spans="1:24" ht="15" customHeight="1">
      <c r="A5" s="1552" t="s">
        <v>134</v>
      </c>
      <c r="B5" s="1561" t="s">
        <v>88</v>
      </c>
      <c r="C5" s="407" t="s">
        <v>90</v>
      </c>
      <c r="D5" s="434">
        <v>106773.79470408279</v>
      </c>
      <c r="E5" s="968">
        <v>1140087.4160000004</v>
      </c>
      <c r="F5" s="408"/>
      <c r="G5" s="408"/>
      <c r="H5" s="408"/>
      <c r="I5" s="408"/>
      <c r="J5" s="408"/>
      <c r="K5" s="409"/>
      <c r="L5" s="969"/>
      <c r="M5" s="970">
        <v>0.29166666666666669</v>
      </c>
      <c r="N5" s="971">
        <v>4449.326722196759</v>
      </c>
      <c r="O5" s="971">
        <v>-3521.0594597138347</v>
      </c>
      <c r="P5" s="971">
        <v>1198</v>
      </c>
      <c r="Q5" s="971">
        <v>0</v>
      </c>
      <c r="R5" s="971">
        <v>16.702987578542988</v>
      </c>
      <c r="S5" s="971">
        <v>2345.9263006680926</v>
      </c>
      <c r="T5" s="971">
        <v>-11.4</v>
      </c>
      <c r="U5" s="971">
        <v>-202.95605060662547</v>
      </c>
      <c r="X5" s="973"/>
    </row>
    <row r="6" spans="1:24" ht="15" customHeight="1">
      <c r="A6" s="1552"/>
      <c r="B6" s="1561"/>
      <c r="C6" s="419" t="s">
        <v>91</v>
      </c>
      <c r="D6" s="434">
        <v>10.0466286394867</v>
      </c>
      <c r="E6" s="968">
        <v>105.489</v>
      </c>
      <c r="F6" s="408"/>
      <c r="G6" s="408"/>
      <c r="H6" s="408"/>
      <c r="I6" s="408"/>
      <c r="J6" s="408"/>
      <c r="K6" s="409"/>
      <c r="L6" s="969"/>
      <c r="M6" s="970">
        <v>0.33333333333333298</v>
      </c>
      <c r="N6" s="971">
        <v>4449.326722196759</v>
      </c>
      <c r="O6" s="971">
        <v>-3521.0594597138347</v>
      </c>
      <c r="P6" s="971">
        <v>1198</v>
      </c>
      <c r="Q6" s="971">
        <v>0</v>
      </c>
      <c r="R6" s="971">
        <v>16.944987578542989</v>
      </c>
      <c r="S6" s="971">
        <v>2412.6233006680927</v>
      </c>
      <c r="T6" s="971">
        <v>-10.9</v>
      </c>
      <c r="U6" s="971">
        <v>-269.41105060662539</v>
      </c>
      <c r="X6" s="973"/>
    </row>
    <row r="7" spans="1:24" ht="15" customHeight="1">
      <c r="A7" s="1552"/>
      <c r="B7" s="1562"/>
      <c r="C7" s="420" t="s">
        <v>38</v>
      </c>
      <c r="D7" s="437">
        <v>106783.84133272227</v>
      </c>
      <c r="E7" s="974">
        <v>1140192.9050000005</v>
      </c>
      <c r="F7" s="408"/>
      <c r="G7" s="408"/>
      <c r="H7" s="408"/>
      <c r="I7" s="408"/>
      <c r="J7" s="408"/>
      <c r="K7" s="409"/>
      <c r="L7" s="969"/>
      <c r="M7" s="970">
        <v>0.374999999999999</v>
      </c>
      <c r="N7" s="971">
        <v>4449.326722196759</v>
      </c>
      <c r="O7" s="971">
        <v>-3521.0594597138347</v>
      </c>
      <c r="P7" s="971">
        <v>1198</v>
      </c>
      <c r="Q7" s="971">
        <v>0</v>
      </c>
      <c r="R7" s="971">
        <v>16.924987578542989</v>
      </c>
      <c r="S7" s="971">
        <v>2426.2663006680923</v>
      </c>
      <c r="T7" s="971">
        <v>-9.1</v>
      </c>
      <c r="U7" s="971">
        <v>-283.07405060662495</v>
      </c>
      <c r="X7" s="973"/>
    </row>
    <row r="8" spans="1:24" ht="15" customHeight="1">
      <c r="A8" s="1552"/>
      <c r="B8" s="1563" t="s">
        <v>89</v>
      </c>
      <c r="C8" s="423" t="s">
        <v>90</v>
      </c>
      <c r="D8" s="434">
        <v>84504</v>
      </c>
      <c r="E8" s="975">
        <v>901770.29400000046</v>
      </c>
      <c r="F8" s="408"/>
      <c r="G8" s="408"/>
      <c r="H8" s="408"/>
      <c r="I8" s="408"/>
      <c r="J8" s="408"/>
      <c r="K8" s="409"/>
      <c r="L8" s="969"/>
      <c r="M8" s="970">
        <v>0.41666666666666602</v>
      </c>
      <c r="N8" s="971">
        <v>4449.326722196759</v>
      </c>
      <c r="O8" s="971">
        <v>-3521.0594597138347</v>
      </c>
      <c r="P8" s="971">
        <v>1198</v>
      </c>
      <c r="Q8" s="971">
        <v>0</v>
      </c>
      <c r="R8" s="971">
        <v>16.883987578542992</v>
      </c>
      <c r="S8" s="971">
        <v>2425.4673006680928</v>
      </c>
      <c r="T8" s="971">
        <v>-8.6</v>
      </c>
      <c r="U8" s="971">
        <v>-282.31605060662559</v>
      </c>
      <c r="X8" s="973"/>
    </row>
    <row r="9" spans="1:24" ht="15" customHeight="1">
      <c r="A9" s="1552"/>
      <c r="B9" s="1561"/>
      <c r="C9" s="419" t="s">
        <v>91</v>
      </c>
      <c r="D9" s="434">
        <v>1.42703313203089</v>
      </c>
      <c r="E9" s="968">
        <v>15.257</v>
      </c>
      <c r="F9" s="408"/>
      <c r="G9" s="408"/>
      <c r="H9" s="408"/>
      <c r="I9" s="408"/>
      <c r="J9" s="408"/>
      <c r="K9" s="409"/>
      <c r="L9" s="969"/>
      <c r="M9" s="970">
        <v>0.45833333333333198</v>
      </c>
      <c r="N9" s="971">
        <v>4449.326722196759</v>
      </c>
      <c r="O9" s="971">
        <v>-3521.0594597138347</v>
      </c>
      <c r="P9" s="971">
        <v>1198</v>
      </c>
      <c r="Q9" s="971">
        <v>0</v>
      </c>
      <c r="R9" s="971">
        <v>15.613987578542989</v>
      </c>
      <c r="S9" s="971">
        <v>2376.9683006680921</v>
      </c>
      <c r="T9" s="971">
        <v>-7.4</v>
      </c>
      <c r="U9" s="971">
        <v>-235.08705060662487</v>
      </c>
      <c r="X9" s="973"/>
    </row>
    <row r="10" spans="1:24" ht="15" customHeight="1">
      <c r="A10" s="1552"/>
      <c r="B10" s="1562"/>
      <c r="C10" s="420" t="s">
        <v>38</v>
      </c>
      <c r="D10" s="437">
        <v>84505.427033132029</v>
      </c>
      <c r="E10" s="974">
        <v>901785.55100000044</v>
      </c>
      <c r="F10" s="408"/>
      <c r="G10" s="408"/>
      <c r="H10" s="408"/>
      <c r="I10" s="408"/>
      <c r="J10" s="408"/>
      <c r="K10" s="409"/>
      <c r="L10" s="969"/>
      <c r="M10" s="970">
        <v>0.499999999999998</v>
      </c>
      <c r="N10" s="971">
        <v>4449.326722196759</v>
      </c>
      <c r="O10" s="971">
        <v>-3521.0594597138347</v>
      </c>
      <c r="P10" s="971">
        <v>1198</v>
      </c>
      <c r="Q10" s="971">
        <v>0</v>
      </c>
      <c r="R10" s="971">
        <v>15.593987578542988</v>
      </c>
      <c r="S10" s="971">
        <v>2297.6783006680926</v>
      </c>
      <c r="T10" s="971">
        <v>-6.5</v>
      </c>
      <c r="U10" s="971">
        <v>-155.81705060662534</v>
      </c>
      <c r="X10" s="973"/>
    </row>
    <row r="11" spans="1:24" ht="15" customHeight="1">
      <c r="A11" s="1552"/>
      <c r="B11" s="1556" t="s">
        <v>135</v>
      </c>
      <c r="C11" s="423" t="s">
        <v>90</v>
      </c>
      <c r="D11" s="434">
        <v>22269.794704082786</v>
      </c>
      <c r="E11" s="975">
        <v>238317.12199999997</v>
      </c>
      <c r="F11" s="408"/>
      <c r="G11" s="408"/>
      <c r="H11" s="408"/>
      <c r="I11" s="408"/>
      <c r="J11" s="408"/>
      <c r="K11" s="409"/>
      <c r="L11" s="969"/>
      <c r="M11" s="970">
        <v>0.54166666666666496</v>
      </c>
      <c r="N11" s="971">
        <v>4449.326722196759</v>
      </c>
      <c r="O11" s="971">
        <v>-3521.0594597138347</v>
      </c>
      <c r="P11" s="971">
        <v>1198</v>
      </c>
      <c r="Q11" s="971">
        <v>0</v>
      </c>
      <c r="R11" s="971">
        <v>15.692987578542988</v>
      </c>
      <c r="S11" s="971">
        <v>2249.7793006680927</v>
      </c>
      <c r="T11" s="971">
        <v>-5.4</v>
      </c>
      <c r="U11" s="971">
        <v>-107.8190506066253</v>
      </c>
      <c r="X11" s="973"/>
    </row>
    <row r="12" spans="1:24" ht="15" customHeight="1">
      <c r="A12" s="1552"/>
      <c r="B12" s="1561"/>
      <c r="C12" s="419" t="s">
        <v>91</v>
      </c>
      <c r="D12" s="434">
        <v>8.6195955074558093</v>
      </c>
      <c r="E12" s="968">
        <v>90.231999999999999</v>
      </c>
      <c r="F12" s="408"/>
      <c r="G12" s="408"/>
      <c r="H12" s="408"/>
      <c r="I12" s="408"/>
      <c r="J12" s="408"/>
      <c r="K12" s="409"/>
      <c r="L12" s="969"/>
      <c r="M12" s="970">
        <v>0.58333333333333104</v>
      </c>
      <c r="N12" s="971">
        <v>4449.326722196759</v>
      </c>
      <c r="O12" s="971">
        <v>-3521.0594597138347</v>
      </c>
      <c r="P12" s="971">
        <v>1198</v>
      </c>
      <c r="Q12" s="971">
        <v>0</v>
      </c>
      <c r="R12" s="971">
        <v>15.478987578542988</v>
      </c>
      <c r="S12" s="971">
        <v>2215.539300668092</v>
      </c>
      <c r="T12" s="971">
        <v>-5.0999999999999996</v>
      </c>
      <c r="U12" s="971">
        <v>-73.793050606624547</v>
      </c>
      <c r="X12" s="973"/>
    </row>
    <row r="13" spans="1:24" ht="15" customHeight="1">
      <c r="A13" s="1553"/>
      <c r="B13" s="1564"/>
      <c r="C13" s="425" t="s">
        <v>38</v>
      </c>
      <c r="D13" s="976">
        <v>22278.414299590237</v>
      </c>
      <c r="E13" s="977">
        <v>238407.35400000005</v>
      </c>
      <c r="F13" s="428"/>
      <c r="G13" s="429"/>
      <c r="H13" s="429"/>
      <c r="I13" s="429"/>
      <c r="J13" s="429"/>
      <c r="K13" s="427"/>
      <c r="L13" s="969"/>
      <c r="M13" s="970">
        <v>0.624999999999997</v>
      </c>
      <c r="N13" s="971">
        <v>4449.326722196759</v>
      </c>
      <c r="O13" s="971">
        <v>-3521.0594597138347</v>
      </c>
      <c r="P13" s="971">
        <v>1198</v>
      </c>
      <c r="Q13" s="971">
        <v>0</v>
      </c>
      <c r="R13" s="971">
        <v>15.435987578542989</v>
      </c>
      <c r="S13" s="971">
        <v>2186.7923006680926</v>
      </c>
      <c r="T13" s="971">
        <v>-4.8</v>
      </c>
      <c r="U13" s="971">
        <v>-45.089050606625278</v>
      </c>
      <c r="X13" s="973"/>
    </row>
    <row r="14" spans="1:24" ht="15" customHeight="1">
      <c r="A14" s="1552" t="s">
        <v>136</v>
      </c>
      <c r="B14" s="1561" t="s">
        <v>92</v>
      </c>
      <c r="C14" s="407" t="s">
        <v>212</v>
      </c>
      <c r="D14" s="434">
        <v>28744.287</v>
      </c>
      <c r="E14" s="968">
        <v>307237.554</v>
      </c>
      <c r="F14" s="408"/>
      <c r="G14" s="408"/>
      <c r="H14" s="408"/>
      <c r="I14" s="408"/>
      <c r="J14" s="408"/>
      <c r="K14" s="409"/>
      <c r="L14" s="969"/>
      <c r="M14" s="970">
        <v>0.66666666666666397</v>
      </c>
      <c r="N14" s="971">
        <v>4449.326722196759</v>
      </c>
      <c r="O14" s="971">
        <v>-3521.0594597138347</v>
      </c>
      <c r="P14" s="971">
        <v>1198</v>
      </c>
      <c r="Q14" s="971">
        <v>0</v>
      </c>
      <c r="R14" s="971">
        <v>16.107987578542989</v>
      </c>
      <c r="S14" s="971">
        <v>2215.6543006680931</v>
      </c>
      <c r="T14" s="971">
        <v>-5.0999999999999996</v>
      </c>
      <c r="U14" s="971">
        <v>-73.279050606625788</v>
      </c>
      <c r="X14" s="973"/>
    </row>
    <row r="15" spans="1:24" ht="15" customHeight="1">
      <c r="A15" s="1552"/>
      <c r="B15" s="1561"/>
      <c r="C15" s="419" t="s">
        <v>137</v>
      </c>
      <c r="D15" s="434">
        <v>7.7130000000000001</v>
      </c>
      <c r="E15" s="968">
        <v>82.445999999999998</v>
      </c>
      <c r="F15" s="408"/>
      <c r="G15" s="408"/>
      <c r="H15" s="408"/>
      <c r="I15" s="408"/>
      <c r="J15" s="408"/>
      <c r="K15" s="409"/>
      <c r="L15" s="969"/>
      <c r="M15" s="970">
        <v>0.70833333333333004</v>
      </c>
      <c r="N15" s="971">
        <v>4449.326722196759</v>
      </c>
      <c r="O15" s="971">
        <v>-3521.0594597138347</v>
      </c>
      <c r="P15" s="971">
        <v>1198</v>
      </c>
      <c r="Q15" s="971">
        <v>0</v>
      </c>
      <c r="R15" s="971">
        <v>15.662987578542989</v>
      </c>
      <c r="S15" s="971">
        <v>2244.9323006680929</v>
      </c>
      <c r="T15" s="971">
        <v>-5.5</v>
      </c>
      <c r="U15" s="971">
        <v>-103.00205060662574</v>
      </c>
      <c r="X15" s="973"/>
    </row>
    <row r="16" spans="1:24" ht="15" customHeight="1">
      <c r="A16" s="1552"/>
      <c r="B16" s="1561"/>
      <c r="C16" s="419" t="s">
        <v>214</v>
      </c>
      <c r="D16" s="434">
        <v>0</v>
      </c>
      <c r="E16" s="968">
        <v>0</v>
      </c>
      <c r="F16" s="408"/>
      <c r="G16" s="408"/>
      <c r="H16" s="408"/>
      <c r="I16" s="408"/>
      <c r="J16" s="408"/>
      <c r="K16" s="409"/>
      <c r="L16" s="969"/>
      <c r="M16" s="970">
        <v>0.749999999999996</v>
      </c>
      <c r="N16" s="971">
        <v>4449.326722196759</v>
      </c>
      <c r="O16" s="971">
        <v>-3521.0594597138347</v>
      </c>
      <c r="P16" s="971">
        <v>1198</v>
      </c>
      <c r="Q16" s="971">
        <v>0</v>
      </c>
      <c r="R16" s="971">
        <v>15.35698757854299</v>
      </c>
      <c r="S16" s="971">
        <v>2265.2783006680925</v>
      </c>
      <c r="T16" s="971">
        <v>-5.6</v>
      </c>
      <c r="U16" s="971">
        <v>-123.65405060662533</v>
      </c>
      <c r="X16" s="973"/>
    </row>
    <row r="17" spans="1:24" ht="15" customHeight="1">
      <c r="A17" s="1552"/>
      <c r="B17" s="1562"/>
      <c r="C17" s="420" t="s">
        <v>38</v>
      </c>
      <c r="D17" s="437">
        <v>28752</v>
      </c>
      <c r="E17" s="974">
        <v>307320</v>
      </c>
      <c r="F17" s="408"/>
      <c r="G17" s="408"/>
      <c r="H17" s="408"/>
      <c r="I17" s="408"/>
      <c r="J17" s="408"/>
      <c r="K17" s="409"/>
      <c r="L17" s="969"/>
      <c r="M17" s="970">
        <v>0.79166666666666297</v>
      </c>
      <c r="N17" s="971">
        <v>4449.326722196759</v>
      </c>
      <c r="O17" s="971">
        <v>-3521.0594597138347</v>
      </c>
      <c r="P17" s="971">
        <v>1198</v>
      </c>
      <c r="Q17" s="971">
        <v>0</v>
      </c>
      <c r="R17" s="971">
        <v>15.786987578542988</v>
      </c>
      <c r="S17" s="971">
        <v>2257.1453006680931</v>
      </c>
      <c r="T17" s="971">
        <v>-5.9</v>
      </c>
      <c r="U17" s="971">
        <v>-115.09105060662569</v>
      </c>
      <c r="X17" s="973"/>
    </row>
    <row r="18" spans="1:24" ht="15" customHeight="1">
      <c r="A18" s="1552"/>
      <c r="B18" s="1563" t="s">
        <v>93</v>
      </c>
      <c r="C18" s="423" t="s">
        <v>212</v>
      </c>
      <c r="D18" s="434">
        <v>0</v>
      </c>
      <c r="E18" s="975">
        <v>0</v>
      </c>
      <c r="F18" s="408"/>
      <c r="G18" s="408"/>
      <c r="H18" s="408"/>
      <c r="I18" s="408"/>
      <c r="J18" s="408"/>
      <c r="K18" s="409"/>
      <c r="L18" s="969"/>
      <c r="M18" s="970">
        <v>0.83333333333332904</v>
      </c>
      <c r="N18" s="971">
        <v>4449.326722196759</v>
      </c>
      <c r="O18" s="971">
        <v>-3521.0594597138347</v>
      </c>
      <c r="P18" s="971">
        <v>1198</v>
      </c>
      <c r="Q18" s="971">
        <v>0</v>
      </c>
      <c r="R18" s="971">
        <v>15.70598757854299</v>
      </c>
      <c r="S18" s="971">
        <v>2248.4173006680926</v>
      </c>
      <c r="T18" s="971">
        <v>-6.1</v>
      </c>
      <c r="U18" s="971">
        <v>-106.4440506066253</v>
      </c>
      <c r="X18" s="973"/>
    </row>
    <row r="19" spans="1:24" ht="15" customHeight="1">
      <c r="A19" s="1552"/>
      <c r="B19" s="1561"/>
      <c r="C19" s="419" t="s">
        <v>137</v>
      </c>
      <c r="D19" s="434">
        <v>0</v>
      </c>
      <c r="E19" s="968">
        <v>0</v>
      </c>
      <c r="F19" s="408"/>
      <c r="G19" s="408"/>
      <c r="H19" s="408"/>
      <c r="I19" s="408"/>
      <c r="J19" s="408"/>
      <c r="K19" s="409"/>
      <c r="L19" s="969"/>
      <c r="M19" s="970">
        <v>0.874999999999995</v>
      </c>
      <c r="N19" s="971">
        <v>4449.326722196759</v>
      </c>
      <c r="O19" s="971">
        <v>-3521.0594597138347</v>
      </c>
      <c r="P19" s="971">
        <v>1198</v>
      </c>
      <c r="Q19" s="971">
        <v>0</v>
      </c>
      <c r="R19" s="971">
        <v>15.523987578542989</v>
      </c>
      <c r="S19" s="971">
        <v>2212.6813006680923</v>
      </c>
      <c r="T19" s="971">
        <v>-6.4</v>
      </c>
      <c r="U19" s="971">
        <v>-70.890050606625209</v>
      </c>
      <c r="X19" s="973"/>
    </row>
    <row r="20" spans="1:24" ht="15" customHeight="1">
      <c r="A20" s="1552"/>
      <c r="B20" s="1561"/>
      <c r="C20" s="419" t="s">
        <v>214</v>
      </c>
      <c r="D20" s="434">
        <v>0</v>
      </c>
      <c r="E20" s="968">
        <v>0</v>
      </c>
      <c r="F20" s="408"/>
      <c r="G20" s="408"/>
      <c r="H20" s="408"/>
      <c r="I20" s="408"/>
      <c r="J20" s="408"/>
      <c r="K20" s="409"/>
      <c r="L20" s="969"/>
      <c r="M20" s="970">
        <v>0.91666666666666097</v>
      </c>
      <c r="N20" s="971">
        <v>4449.326722196759</v>
      </c>
      <c r="O20" s="971">
        <v>-3521.0594597138347</v>
      </c>
      <c r="P20" s="971">
        <v>1198</v>
      </c>
      <c r="Q20" s="971">
        <v>0</v>
      </c>
      <c r="R20" s="971">
        <v>14.806987578542989</v>
      </c>
      <c r="S20" s="971">
        <v>2087.2173006680928</v>
      </c>
      <c r="T20" s="971">
        <v>-6.8</v>
      </c>
      <c r="U20" s="971">
        <v>53.856949393374634</v>
      </c>
      <c r="X20" s="973"/>
    </row>
    <row r="21" spans="1:24" ht="15" customHeight="1">
      <c r="A21" s="1552"/>
      <c r="B21" s="1562"/>
      <c r="C21" s="420" t="s">
        <v>38</v>
      </c>
      <c r="D21" s="437">
        <v>0</v>
      </c>
      <c r="E21" s="974">
        <v>0</v>
      </c>
      <c r="F21" s="408"/>
      <c r="G21" s="408"/>
      <c r="H21" s="408"/>
      <c r="I21" s="408"/>
      <c r="J21" s="408"/>
      <c r="K21" s="409"/>
      <c r="L21" s="969"/>
      <c r="M21" s="970">
        <v>0.95833333333332804</v>
      </c>
      <c r="N21" s="971">
        <v>4449.326722196759</v>
      </c>
      <c r="O21" s="971">
        <v>-3521.0594597138347</v>
      </c>
      <c r="P21" s="971">
        <v>1198</v>
      </c>
      <c r="Q21" s="971">
        <v>0</v>
      </c>
      <c r="R21" s="971">
        <v>14.426987578542988</v>
      </c>
      <c r="S21" s="971">
        <v>1880.4143006680929</v>
      </c>
      <c r="T21" s="971">
        <v>-7</v>
      </c>
      <c r="U21" s="971">
        <v>260.27994939337441</v>
      </c>
      <c r="X21" s="973"/>
    </row>
    <row r="22" spans="1:24" ht="15" customHeight="1">
      <c r="A22" s="1552"/>
      <c r="B22" s="1556" t="s">
        <v>138</v>
      </c>
      <c r="C22" s="423" t="s">
        <v>212</v>
      </c>
      <c r="D22" s="434">
        <v>28744.287</v>
      </c>
      <c r="E22" s="975">
        <v>307237.554</v>
      </c>
      <c r="F22" s="408"/>
      <c r="G22" s="408"/>
      <c r="H22" s="408"/>
      <c r="I22" s="408"/>
      <c r="J22" s="408"/>
      <c r="K22" s="409"/>
      <c r="L22" s="969"/>
      <c r="M22" s="970">
        <v>0.999999999999994</v>
      </c>
      <c r="N22" s="971">
        <v>4449.326722196759</v>
      </c>
      <c r="O22" s="971">
        <v>-3521.0594597138347</v>
      </c>
      <c r="P22" s="971">
        <v>1198</v>
      </c>
      <c r="Q22" s="971">
        <v>0</v>
      </c>
      <c r="R22" s="971">
        <v>14.617987578542989</v>
      </c>
      <c r="S22" s="971">
        <v>1733.1783006680926</v>
      </c>
      <c r="T22" s="971">
        <v>-7.9</v>
      </c>
      <c r="U22" s="971">
        <v>407.70694939337454</v>
      </c>
      <c r="X22" s="973"/>
    </row>
    <row r="23" spans="1:24" ht="15" customHeight="1">
      <c r="A23" s="1552"/>
      <c r="B23" s="1554"/>
      <c r="C23" s="419" t="s">
        <v>137</v>
      </c>
      <c r="D23" s="434">
        <v>7.7130000000000001</v>
      </c>
      <c r="E23" s="968">
        <v>82.445999999999998</v>
      </c>
      <c r="F23" s="408"/>
      <c r="G23" s="408"/>
      <c r="H23" s="408"/>
      <c r="I23" s="408"/>
      <c r="J23" s="408"/>
      <c r="K23" s="409"/>
      <c r="L23" s="969"/>
      <c r="M23" s="970">
        <v>1.0416666666666601</v>
      </c>
      <c r="N23" s="971">
        <v>4449.326722196759</v>
      </c>
      <c r="O23" s="971">
        <v>-3521.0594597138347</v>
      </c>
      <c r="P23" s="971">
        <v>1198</v>
      </c>
      <c r="Q23" s="971">
        <v>0</v>
      </c>
      <c r="R23" s="971">
        <v>14.575987578542989</v>
      </c>
      <c r="S23" s="971">
        <v>1640.9033006680925</v>
      </c>
      <c r="T23" s="971">
        <v>-8.3000000000000007</v>
      </c>
      <c r="U23" s="971">
        <v>499.93994939337472</v>
      </c>
      <c r="X23" s="973"/>
    </row>
    <row r="24" spans="1:24" ht="15" customHeight="1">
      <c r="A24" s="1552"/>
      <c r="B24" s="1561"/>
      <c r="C24" s="419" t="s">
        <v>214</v>
      </c>
      <c r="D24" s="434">
        <v>0</v>
      </c>
      <c r="E24" s="968">
        <v>0</v>
      </c>
      <c r="F24" s="408"/>
      <c r="G24" s="408"/>
      <c r="H24" s="408"/>
      <c r="I24" s="408"/>
      <c r="J24" s="408"/>
      <c r="K24" s="409"/>
      <c r="L24" s="969"/>
      <c r="M24" s="970">
        <v>1.0833333333333299</v>
      </c>
      <c r="N24" s="971">
        <v>4449.326722196759</v>
      </c>
      <c r="O24" s="971">
        <v>-3521.0594597138347</v>
      </c>
      <c r="P24" s="971">
        <v>1198</v>
      </c>
      <c r="Q24" s="971">
        <v>0</v>
      </c>
      <c r="R24" s="971">
        <v>14.706987578542989</v>
      </c>
      <c r="S24" s="971">
        <v>1650.7973006680925</v>
      </c>
      <c r="T24" s="971">
        <v>-7.7</v>
      </c>
      <c r="U24" s="971">
        <v>490.17694939337457</v>
      </c>
      <c r="X24" s="973"/>
    </row>
    <row r="25" spans="1:24" ht="15" customHeight="1">
      <c r="A25" s="1552"/>
      <c r="B25" s="1562"/>
      <c r="C25" s="420" t="s">
        <v>38</v>
      </c>
      <c r="D25" s="437">
        <v>28752</v>
      </c>
      <c r="E25" s="974">
        <v>307320</v>
      </c>
      <c r="F25" s="408"/>
      <c r="G25" s="408"/>
      <c r="H25" s="408"/>
      <c r="I25" s="408"/>
      <c r="J25" s="408"/>
      <c r="K25" s="409"/>
      <c r="L25" s="969"/>
      <c r="M25" s="970">
        <v>1.125</v>
      </c>
      <c r="N25" s="971">
        <v>4449.326722196759</v>
      </c>
      <c r="O25" s="971">
        <v>-3521.0594597138347</v>
      </c>
      <c r="P25" s="971">
        <v>1198</v>
      </c>
      <c r="Q25" s="971">
        <v>0</v>
      </c>
      <c r="R25" s="971">
        <v>15.301987578542988</v>
      </c>
      <c r="S25" s="971">
        <v>1686.8763006680929</v>
      </c>
      <c r="T25" s="971">
        <v>-6.8</v>
      </c>
      <c r="U25" s="971">
        <v>454.69294939337442</v>
      </c>
      <c r="X25" s="973"/>
    </row>
    <row r="26" spans="1:24" ht="15" customHeight="1">
      <c r="A26" s="1553"/>
      <c r="B26" s="1565" t="s">
        <v>139</v>
      </c>
      <c r="C26" s="1566"/>
      <c r="D26" s="978">
        <v>1765052.2038421696</v>
      </c>
      <c r="E26" s="979">
        <v>19008979.86107279</v>
      </c>
      <c r="F26" s="428"/>
      <c r="G26" s="429"/>
      <c r="H26" s="429"/>
      <c r="I26" s="429"/>
      <c r="J26" s="429"/>
      <c r="K26" s="427"/>
      <c r="L26" s="969"/>
      <c r="M26" s="970">
        <v>1.1666666666666601</v>
      </c>
      <c r="N26" s="971">
        <v>4449.326722196759</v>
      </c>
      <c r="O26" s="971">
        <v>-3521.0594597138347</v>
      </c>
      <c r="P26" s="971">
        <v>1198</v>
      </c>
      <c r="Q26" s="971">
        <v>0</v>
      </c>
      <c r="R26" s="971">
        <v>15.684987578542989</v>
      </c>
      <c r="S26" s="971">
        <v>1755.2353006680926</v>
      </c>
      <c r="T26" s="971">
        <v>-5.9</v>
      </c>
      <c r="U26" s="971">
        <v>386.71694939337453</v>
      </c>
      <c r="X26" s="973"/>
    </row>
    <row r="27" spans="1:24" ht="15" customHeight="1">
      <c r="A27" s="1552" t="s">
        <v>104</v>
      </c>
      <c r="B27" s="1554" t="s">
        <v>95</v>
      </c>
      <c r="C27" s="407" t="s">
        <v>94</v>
      </c>
      <c r="D27" s="434">
        <v>290.22425027212847</v>
      </c>
      <c r="E27" s="968">
        <v>3127.1246031999999</v>
      </c>
      <c r="F27" s="408"/>
      <c r="G27" s="408"/>
      <c r="H27" s="408"/>
      <c r="I27" s="408"/>
      <c r="J27" s="408"/>
      <c r="K27" s="409"/>
      <c r="L27" s="969"/>
      <c r="M27" s="970">
        <v>1.2083333333333299</v>
      </c>
      <c r="N27" s="971">
        <v>4449.326722196759</v>
      </c>
      <c r="O27" s="971">
        <v>-3521.0594597138347</v>
      </c>
      <c r="P27" s="971">
        <v>1198</v>
      </c>
      <c r="Q27" s="971">
        <v>0</v>
      </c>
      <c r="R27" s="971">
        <v>16.223987578542989</v>
      </c>
      <c r="S27" s="971">
        <v>1872.4783006680927</v>
      </c>
      <c r="T27" s="971">
        <v>-5.5</v>
      </c>
      <c r="U27" s="971">
        <v>270.01294939337458</v>
      </c>
      <c r="X27" s="973"/>
    </row>
    <row r="28" spans="1:24" ht="15" customHeight="1">
      <c r="A28" s="1552"/>
      <c r="B28" s="1554"/>
      <c r="C28" s="419" t="s">
        <v>80</v>
      </c>
      <c r="D28" s="434">
        <v>34.363451612903248</v>
      </c>
      <c r="E28" s="968">
        <v>374.75151612903164</v>
      </c>
      <c r="F28" s="408"/>
      <c r="G28" s="408"/>
      <c r="H28" s="408"/>
      <c r="I28" s="408"/>
      <c r="J28" s="408"/>
      <c r="K28" s="409"/>
      <c r="L28" s="969"/>
      <c r="M28" s="970">
        <v>1.25</v>
      </c>
      <c r="N28" s="971">
        <v>4449.326722196759</v>
      </c>
      <c r="O28" s="971">
        <v>-3521.0594597138347</v>
      </c>
      <c r="P28" s="971">
        <v>1198</v>
      </c>
      <c r="Q28" s="971">
        <v>0</v>
      </c>
      <c r="R28" s="971">
        <v>16.830987578542988</v>
      </c>
      <c r="S28" s="971">
        <v>2115.2913006680928</v>
      </c>
      <c r="T28" s="971">
        <v>-5.0999999999999996</v>
      </c>
      <c r="U28" s="971">
        <v>27.806949393374452</v>
      </c>
      <c r="X28" s="973"/>
    </row>
    <row r="29" spans="1:24" ht="15" customHeight="1">
      <c r="A29" s="1552"/>
      <c r="B29" s="1555"/>
      <c r="C29" s="420" t="s">
        <v>38</v>
      </c>
      <c r="D29" s="437">
        <v>324.58770188503172</v>
      </c>
      <c r="E29" s="974">
        <v>3501.8761193290316</v>
      </c>
      <c r="F29" s="408"/>
      <c r="G29" s="408"/>
      <c r="H29" s="408"/>
      <c r="I29" s="408"/>
      <c r="J29" s="408"/>
      <c r="K29" s="409"/>
      <c r="L29" s="969"/>
      <c r="M29" s="980"/>
      <c r="N29" s="971">
        <f>SUM(N5:N28)</f>
        <v>106783.84133272219</v>
      </c>
      <c r="O29" s="971">
        <f t="shared" ref="O29:U29" si="0">SUM(O5:O28)</f>
        <v>-84505.427033132044</v>
      </c>
      <c r="P29" s="971">
        <f t="shared" si="0"/>
        <v>28752</v>
      </c>
      <c r="Q29" s="971">
        <f t="shared" si="0"/>
        <v>0</v>
      </c>
      <c r="R29" s="971">
        <f t="shared" si="0"/>
        <v>376.59470188503172</v>
      </c>
      <c r="S29" s="971">
        <f t="shared" si="0"/>
        <v>50803.541216034224</v>
      </c>
      <c r="T29" s="971">
        <f>AVERAGE(T5:T28)</f>
        <v>-6.8666666666666663</v>
      </c>
      <c r="U29" s="971">
        <f t="shared" si="0"/>
        <v>603.46778544099107</v>
      </c>
      <c r="X29" s="973"/>
    </row>
    <row r="30" spans="1:24" ht="15" customHeight="1">
      <c r="A30" s="1552"/>
      <c r="B30" s="1556" t="s">
        <v>96</v>
      </c>
      <c r="C30" s="423" t="s">
        <v>94</v>
      </c>
      <c r="D30" s="434">
        <v>52.007000000000012</v>
      </c>
      <c r="E30" s="975">
        <v>546.1450000000001</v>
      </c>
      <c r="F30" s="408"/>
      <c r="G30" s="408"/>
      <c r="H30" s="408"/>
      <c r="I30" s="408"/>
      <c r="J30" s="408"/>
      <c r="K30" s="409"/>
      <c r="L30" s="969"/>
      <c r="X30" s="973"/>
    </row>
    <row r="31" spans="1:24" ht="15" customHeight="1">
      <c r="A31" s="1552"/>
      <c r="B31" s="1554"/>
      <c r="C31" s="419" t="s">
        <v>80</v>
      </c>
      <c r="D31" s="434">
        <v>0</v>
      </c>
      <c r="E31" s="968">
        <v>0</v>
      </c>
      <c r="F31" s="408"/>
      <c r="G31" s="408"/>
      <c r="H31" s="408"/>
      <c r="I31" s="408"/>
      <c r="J31" s="408"/>
      <c r="K31" s="409"/>
      <c r="L31" s="969"/>
      <c r="X31" s="973"/>
    </row>
    <row r="32" spans="1:24" ht="15" customHeight="1">
      <c r="A32" s="1552"/>
      <c r="B32" s="1555"/>
      <c r="C32" s="420" t="s">
        <v>38</v>
      </c>
      <c r="D32" s="437">
        <v>52.007000000000012</v>
      </c>
      <c r="E32" s="974">
        <v>546.1450000000001</v>
      </c>
      <c r="F32" s="408"/>
      <c r="G32" s="408"/>
      <c r="H32" s="408"/>
      <c r="I32" s="408"/>
      <c r="J32" s="408"/>
      <c r="K32" s="409"/>
      <c r="L32" s="969"/>
      <c r="N32" s="973"/>
      <c r="O32" s="973"/>
    </row>
    <row r="33" spans="1:13" ht="15" customHeight="1">
      <c r="A33" s="1552"/>
      <c r="B33" s="1556" t="s">
        <v>38</v>
      </c>
      <c r="C33" s="423" t="s">
        <v>94</v>
      </c>
      <c r="D33" s="434">
        <v>342.23125027212848</v>
      </c>
      <c r="E33" s="975">
        <v>3673.2696031999999</v>
      </c>
      <c r="F33" s="408"/>
      <c r="G33" s="408"/>
      <c r="H33" s="408"/>
      <c r="I33" s="408"/>
      <c r="J33" s="408"/>
      <c r="K33" s="409"/>
      <c r="L33" s="969"/>
    </row>
    <row r="34" spans="1:13" ht="15" customHeight="1">
      <c r="A34" s="1552"/>
      <c r="B34" s="1554"/>
      <c r="C34" s="419" t="s">
        <v>80</v>
      </c>
      <c r="D34" s="434">
        <v>34.363451612903248</v>
      </c>
      <c r="E34" s="968">
        <v>374.75151612903164</v>
      </c>
      <c r="F34" s="408"/>
      <c r="G34" s="408"/>
      <c r="H34" s="408"/>
      <c r="I34" s="408"/>
      <c r="J34" s="408"/>
      <c r="K34" s="409"/>
      <c r="L34" s="969"/>
    </row>
    <row r="35" spans="1:13" ht="15" customHeight="1">
      <c r="A35" s="1553"/>
      <c r="B35" s="1557"/>
      <c r="C35" s="425" t="s">
        <v>38</v>
      </c>
      <c r="D35" s="976">
        <v>376.59470188503172</v>
      </c>
      <c r="E35" s="977">
        <v>4048.0211193290315</v>
      </c>
      <c r="F35" s="428"/>
      <c r="G35" s="429"/>
      <c r="H35" s="429"/>
      <c r="I35" s="429"/>
      <c r="J35" s="429"/>
      <c r="K35" s="427"/>
      <c r="L35" s="969"/>
    </row>
    <row r="36" spans="1:13" ht="15" customHeight="1">
      <c r="A36" s="1552" t="s">
        <v>320</v>
      </c>
      <c r="B36" s="1554" t="s">
        <v>362</v>
      </c>
      <c r="C36" s="407" t="s">
        <v>172</v>
      </c>
      <c r="D36" s="434">
        <v>46645.311115719429</v>
      </c>
      <c r="E36" s="968">
        <v>498697.2015979265</v>
      </c>
      <c r="F36" s="408"/>
      <c r="G36" s="408"/>
      <c r="H36" s="408"/>
      <c r="I36" s="408"/>
      <c r="J36" s="408"/>
      <c r="K36" s="409"/>
      <c r="L36" s="969"/>
    </row>
    <row r="37" spans="1:13" ht="15" customHeight="1">
      <c r="A37" s="1552"/>
      <c r="B37" s="1554"/>
      <c r="C37" s="419" t="s">
        <v>97</v>
      </c>
      <c r="D37" s="434">
        <v>662.30664870189855</v>
      </c>
      <c r="E37" s="968">
        <v>7080.8933289766437</v>
      </c>
      <c r="F37" s="408"/>
      <c r="G37" s="408"/>
      <c r="H37" s="408"/>
      <c r="I37" s="408"/>
      <c r="J37" s="408"/>
      <c r="K37" s="409"/>
      <c r="L37" s="969"/>
      <c r="M37" s="981"/>
    </row>
    <row r="38" spans="1:13" ht="15" customHeight="1">
      <c r="A38" s="1552"/>
      <c r="B38" s="1555"/>
      <c r="C38" s="420" t="s">
        <v>38</v>
      </c>
      <c r="D38" s="437">
        <v>47307.617764421324</v>
      </c>
      <c r="E38" s="974">
        <v>505778.09492690314</v>
      </c>
      <c r="F38" s="408"/>
      <c r="G38" s="408"/>
      <c r="H38" s="408"/>
      <c r="I38" s="408"/>
      <c r="J38" s="408"/>
      <c r="K38" s="409"/>
      <c r="L38" s="969"/>
    </row>
    <row r="39" spans="1:13" ht="15" customHeight="1">
      <c r="A39" s="1552"/>
      <c r="B39" s="1556" t="s">
        <v>142</v>
      </c>
      <c r="C39" s="423" t="s">
        <v>172</v>
      </c>
      <c r="D39" s="434">
        <v>52.007000000000012</v>
      </c>
      <c r="E39" s="975">
        <v>546.1450000000001</v>
      </c>
      <c r="F39" s="408"/>
      <c r="G39" s="408"/>
      <c r="H39" s="408"/>
      <c r="I39" s="408"/>
      <c r="J39" s="408"/>
      <c r="K39" s="409"/>
      <c r="L39" s="969"/>
    </row>
    <row r="40" spans="1:13" ht="15" customHeight="1">
      <c r="A40" s="1552"/>
      <c r="B40" s="1554"/>
      <c r="C40" s="419" t="s">
        <v>97</v>
      </c>
      <c r="D40" s="434">
        <v>0</v>
      </c>
      <c r="E40" s="968">
        <v>0</v>
      </c>
      <c r="F40" s="408"/>
      <c r="G40" s="408"/>
      <c r="H40" s="408"/>
      <c r="I40" s="408"/>
      <c r="J40" s="408"/>
      <c r="K40" s="409"/>
      <c r="L40" s="969"/>
    </row>
    <row r="41" spans="1:13" ht="15" customHeight="1">
      <c r="A41" s="1552"/>
      <c r="B41" s="1555"/>
      <c r="C41" s="420" t="s">
        <v>38</v>
      </c>
      <c r="D41" s="437">
        <v>52.007000000000012</v>
      </c>
      <c r="E41" s="974">
        <v>546.1450000000001</v>
      </c>
      <c r="F41" s="408"/>
      <c r="G41" s="408"/>
      <c r="H41" s="408"/>
      <c r="I41" s="408"/>
      <c r="J41" s="408"/>
      <c r="K41" s="409"/>
      <c r="L41" s="969"/>
    </row>
    <row r="42" spans="1:13" ht="15" customHeight="1">
      <c r="A42" s="1552"/>
      <c r="B42" s="1570" t="s">
        <v>196</v>
      </c>
      <c r="C42" s="1571"/>
      <c r="D42" s="982">
        <v>34.363451612903248</v>
      </c>
      <c r="E42" s="983">
        <v>374.75151612903164</v>
      </c>
      <c r="F42" s="408"/>
      <c r="G42" s="408"/>
      <c r="H42" s="408"/>
      <c r="I42" s="408"/>
      <c r="J42" s="408"/>
      <c r="K42" s="409"/>
      <c r="L42" s="969"/>
    </row>
    <row r="43" spans="1:13" ht="15" customHeight="1">
      <c r="A43" s="1552"/>
      <c r="B43" s="1570" t="s">
        <v>191</v>
      </c>
      <c r="C43" s="1571"/>
      <c r="D43" s="982">
        <v>3409.5530000000003</v>
      </c>
      <c r="E43" s="983">
        <v>36410.573797000012</v>
      </c>
      <c r="F43" s="408"/>
      <c r="G43" s="408"/>
      <c r="H43" s="408"/>
      <c r="I43" s="408"/>
      <c r="J43" s="408"/>
      <c r="K43" s="409"/>
      <c r="L43" s="969"/>
    </row>
    <row r="44" spans="1:13" ht="15" customHeight="1">
      <c r="A44" s="1552"/>
      <c r="B44" s="1556" t="s">
        <v>98</v>
      </c>
      <c r="C44" s="423" t="s">
        <v>172</v>
      </c>
      <c r="D44" s="434">
        <v>50106.871115719427</v>
      </c>
      <c r="E44" s="975">
        <v>535653.92039492656</v>
      </c>
      <c r="F44" s="408"/>
      <c r="G44" s="408"/>
      <c r="H44" s="408"/>
      <c r="I44" s="408"/>
      <c r="J44" s="408"/>
      <c r="K44" s="409"/>
      <c r="L44" s="969"/>
    </row>
    <row r="45" spans="1:13" ht="15" customHeight="1">
      <c r="A45" s="1552"/>
      <c r="B45" s="1554"/>
      <c r="C45" s="419" t="s">
        <v>255</v>
      </c>
      <c r="D45" s="434">
        <v>696.67010031480186</v>
      </c>
      <c r="E45" s="968">
        <v>7455.6448451056749</v>
      </c>
      <c r="F45" s="408"/>
      <c r="G45" s="408"/>
      <c r="H45" s="408"/>
      <c r="I45" s="408"/>
      <c r="J45" s="408"/>
      <c r="K45" s="409"/>
      <c r="L45" s="969"/>
    </row>
    <row r="46" spans="1:13" ht="15" customHeight="1">
      <c r="A46" s="1553"/>
      <c r="B46" s="1557"/>
      <c r="C46" s="425" t="s">
        <v>38</v>
      </c>
      <c r="D46" s="976">
        <v>50803.541216034231</v>
      </c>
      <c r="E46" s="977">
        <v>543109.56524003227</v>
      </c>
      <c r="F46" s="434"/>
      <c r="G46" s="434"/>
      <c r="H46" s="408"/>
      <c r="I46" s="408"/>
      <c r="J46" s="408"/>
      <c r="K46" s="409"/>
      <c r="L46" s="969"/>
    </row>
    <row r="47" spans="1:13" ht="15" customHeight="1">
      <c r="A47" s="1735" t="s">
        <v>534</v>
      </c>
      <c r="B47" s="1736"/>
      <c r="C47" s="1737"/>
      <c r="D47" s="437">
        <v>-603.46778544104018</v>
      </c>
      <c r="E47" s="974">
        <v>-6665.8098792968085</v>
      </c>
      <c r="F47" s="435"/>
      <c r="G47" s="421"/>
      <c r="H47" s="436"/>
      <c r="I47" s="437"/>
      <c r="J47" s="436"/>
      <c r="K47" s="422"/>
      <c r="L47" s="969"/>
    </row>
    <row r="48" spans="1:13" ht="5.0999999999999996" customHeight="1">
      <c r="A48" s="416"/>
      <c r="B48" s="416"/>
      <c r="C48" s="984"/>
      <c r="D48" s="434"/>
      <c r="E48" s="434"/>
      <c r="F48" s="676"/>
      <c r="G48" s="676"/>
      <c r="H48" s="676"/>
      <c r="I48" s="676"/>
      <c r="J48" s="676"/>
      <c r="K48" s="676"/>
    </row>
    <row r="49" spans="1:11">
      <c r="A49" s="1741" t="s">
        <v>393</v>
      </c>
      <c r="B49" s="1741"/>
      <c r="C49" s="1741"/>
      <c r="D49" s="1741"/>
      <c r="E49" s="1741"/>
      <c r="F49" s="1741"/>
      <c r="G49" s="1741"/>
      <c r="H49" s="1741"/>
      <c r="I49" s="1741"/>
      <c r="J49" s="1741"/>
      <c r="K49" s="1741"/>
    </row>
    <row r="50" spans="1:11">
      <c r="A50" s="1741"/>
      <c r="B50" s="1741"/>
      <c r="C50" s="1741"/>
      <c r="D50" s="1741"/>
      <c r="E50" s="1741"/>
      <c r="F50" s="1741"/>
      <c r="G50" s="1741"/>
      <c r="H50" s="1741"/>
      <c r="I50" s="1741"/>
      <c r="J50" s="1741"/>
      <c r="K50" s="1741"/>
    </row>
    <row r="51" spans="1:11">
      <c r="D51" s="981"/>
      <c r="E51" s="981"/>
    </row>
    <row r="52" spans="1:11">
      <c r="D52" s="981"/>
      <c r="E52" s="981"/>
    </row>
    <row r="53" spans="1:11">
      <c r="D53" s="973"/>
      <c r="E53" s="973"/>
    </row>
    <row r="54" spans="1:11">
      <c r="D54" s="981"/>
      <c r="E54" s="981"/>
    </row>
    <row r="55" spans="1:11">
      <c r="D55" s="981"/>
      <c r="E55" s="981"/>
    </row>
  </sheetData>
  <mergeCells count="25">
    <mergeCell ref="A49:K50"/>
    <mergeCell ref="B33:B35"/>
    <mergeCell ref="A5:A13"/>
    <mergeCell ref="B5:B7"/>
    <mergeCell ref="B8:B10"/>
    <mergeCell ref="B11:B13"/>
    <mergeCell ref="B27:B29"/>
    <mergeCell ref="B30:B32"/>
    <mergeCell ref="B39:B41"/>
    <mergeCell ref="B42:C42"/>
    <mergeCell ref="B43:C43"/>
    <mergeCell ref="B44:B46"/>
    <mergeCell ref="A14:A26"/>
    <mergeCell ref="B14:B17"/>
    <mergeCell ref="B18:B21"/>
    <mergeCell ref="B22:B25"/>
    <mergeCell ref="J1:K1"/>
    <mergeCell ref="A1:I1"/>
    <mergeCell ref="A47:C47"/>
    <mergeCell ref="F4:K4"/>
    <mergeCell ref="A36:A46"/>
    <mergeCell ref="B36:B38"/>
    <mergeCell ref="A3:K3"/>
    <mergeCell ref="B26:C26"/>
    <mergeCell ref="A27:A3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ignoredErrors>
    <ignoredError sqref="T29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P74"/>
  <sheetViews>
    <sheetView showGridLines="0" zoomScaleNormal="100" zoomScaleSheetLayoutView="100" workbookViewId="0">
      <selection sqref="A1:G1"/>
    </sheetView>
  </sheetViews>
  <sheetFormatPr defaultRowHeight="12.75"/>
  <cols>
    <col min="1" max="1" width="7.28515625" style="990" customWidth="1"/>
    <col min="2" max="2" width="15.7109375" style="990" customWidth="1"/>
    <col min="3" max="6" width="15.7109375" style="566" customWidth="1"/>
    <col min="7" max="7" width="8.7109375" style="566" customWidth="1"/>
    <col min="8" max="8" width="5.85546875" style="566" customWidth="1"/>
    <col min="9" max="9" width="11.5703125" style="566" bestFit="1" customWidth="1"/>
    <col min="10" max="10" width="13.42578125" style="566" customWidth="1"/>
    <col min="11" max="11" width="14.5703125" style="566" customWidth="1"/>
    <col min="12" max="256" width="9.140625" style="566"/>
    <col min="257" max="257" width="2.7109375" style="566" customWidth="1"/>
    <col min="258" max="262" width="15.7109375" style="566" customWidth="1"/>
    <col min="263" max="263" width="2.7109375" style="566" customWidth="1"/>
    <col min="264" max="264" width="5.85546875" style="566" customWidth="1"/>
    <col min="265" max="265" width="11.5703125" style="566" bestFit="1" customWidth="1"/>
    <col min="266" max="266" width="13.42578125" style="566" customWidth="1"/>
    <col min="267" max="267" width="14.5703125" style="566" customWidth="1"/>
    <col min="268" max="512" width="9.140625" style="566"/>
    <col min="513" max="513" width="2.7109375" style="566" customWidth="1"/>
    <col min="514" max="518" width="15.7109375" style="566" customWidth="1"/>
    <col min="519" max="519" width="2.7109375" style="566" customWidth="1"/>
    <col min="520" max="520" width="5.85546875" style="566" customWidth="1"/>
    <col min="521" max="521" width="11.5703125" style="566" bestFit="1" customWidth="1"/>
    <col min="522" max="522" width="13.42578125" style="566" customWidth="1"/>
    <col min="523" max="523" width="14.5703125" style="566" customWidth="1"/>
    <col min="524" max="768" width="9.140625" style="566"/>
    <col min="769" max="769" width="2.7109375" style="566" customWidth="1"/>
    <col min="770" max="774" width="15.7109375" style="566" customWidth="1"/>
    <col min="775" max="775" width="2.7109375" style="566" customWidth="1"/>
    <col min="776" max="776" width="5.85546875" style="566" customWidth="1"/>
    <col min="777" max="777" width="11.5703125" style="566" bestFit="1" customWidth="1"/>
    <col min="778" max="778" width="13.42578125" style="566" customWidth="1"/>
    <col min="779" max="779" width="14.5703125" style="566" customWidth="1"/>
    <col min="780" max="1024" width="9.140625" style="566"/>
    <col min="1025" max="1025" width="2.7109375" style="566" customWidth="1"/>
    <col min="1026" max="1030" width="15.7109375" style="566" customWidth="1"/>
    <col min="1031" max="1031" width="2.7109375" style="566" customWidth="1"/>
    <col min="1032" max="1032" width="5.85546875" style="566" customWidth="1"/>
    <col min="1033" max="1033" width="11.5703125" style="566" bestFit="1" customWidth="1"/>
    <col min="1034" max="1034" width="13.42578125" style="566" customWidth="1"/>
    <col min="1035" max="1035" width="14.5703125" style="566" customWidth="1"/>
    <col min="1036" max="1280" width="9.140625" style="566"/>
    <col min="1281" max="1281" width="2.7109375" style="566" customWidth="1"/>
    <col min="1282" max="1286" width="15.7109375" style="566" customWidth="1"/>
    <col min="1287" max="1287" width="2.7109375" style="566" customWidth="1"/>
    <col min="1288" max="1288" width="5.85546875" style="566" customWidth="1"/>
    <col min="1289" max="1289" width="11.5703125" style="566" bestFit="1" customWidth="1"/>
    <col min="1290" max="1290" width="13.42578125" style="566" customWidth="1"/>
    <col min="1291" max="1291" width="14.5703125" style="566" customWidth="1"/>
    <col min="1292" max="1536" width="9.140625" style="566"/>
    <col min="1537" max="1537" width="2.7109375" style="566" customWidth="1"/>
    <col min="1538" max="1542" width="15.7109375" style="566" customWidth="1"/>
    <col min="1543" max="1543" width="2.7109375" style="566" customWidth="1"/>
    <col min="1544" max="1544" width="5.85546875" style="566" customWidth="1"/>
    <col min="1545" max="1545" width="11.5703125" style="566" bestFit="1" customWidth="1"/>
    <col min="1546" max="1546" width="13.42578125" style="566" customWidth="1"/>
    <col min="1547" max="1547" width="14.5703125" style="566" customWidth="1"/>
    <col min="1548" max="1792" width="9.140625" style="566"/>
    <col min="1793" max="1793" width="2.7109375" style="566" customWidth="1"/>
    <col min="1794" max="1798" width="15.7109375" style="566" customWidth="1"/>
    <col min="1799" max="1799" width="2.7109375" style="566" customWidth="1"/>
    <col min="1800" max="1800" width="5.85546875" style="566" customWidth="1"/>
    <col min="1801" max="1801" width="11.5703125" style="566" bestFit="1" customWidth="1"/>
    <col min="1802" max="1802" width="13.42578125" style="566" customWidth="1"/>
    <col min="1803" max="1803" width="14.5703125" style="566" customWidth="1"/>
    <col min="1804" max="2048" width="9.140625" style="566"/>
    <col min="2049" max="2049" width="2.7109375" style="566" customWidth="1"/>
    <col min="2050" max="2054" width="15.7109375" style="566" customWidth="1"/>
    <col min="2055" max="2055" width="2.7109375" style="566" customWidth="1"/>
    <col min="2056" max="2056" width="5.85546875" style="566" customWidth="1"/>
    <col min="2057" max="2057" width="11.5703125" style="566" bestFit="1" customWidth="1"/>
    <col min="2058" max="2058" width="13.42578125" style="566" customWidth="1"/>
    <col min="2059" max="2059" width="14.5703125" style="566" customWidth="1"/>
    <col min="2060" max="2304" width="9.140625" style="566"/>
    <col min="2305" max="2305" width="2.7109375" style="566" customWidth="1"/>
    <col min="2306" max="2310" width="15.7109375" style="566" customWidth="1"/>
    <col min="2311" max="2311" width="2.7109375" style="566" customWidth="1"/>
    <col min="2312" max="2312" width="5.85546875" style="566" customWidth="1"/>
    <col min="2313" max="2313" width="11.5703125" style="566" bestFit="1" customWidth="1"/>
    <col min="2314" max="2314" width="13.42578125" style="566" customWidth="1"/>
    <col min="2315" max="2315" width="14.5703125" style="566" customWidth="1"/>
    <col min="2316" max="2560" width="9.140625" style="566"/>
    <col min="2561" max="2561" width="2.7109375" style="566" customWidth="1"/>
    <col min="2562" max="2566" width="15.7109375" style="566" customWidth="1"/>
    <col min="2567" max="2567" width="2.7109375" style="566" customWidth="1"/>
    <col min="2568" max="2568" width="5.85546875" style="566" customWidth="1"/>
    <col min="2569" max="2569" width="11.5703125" style="566" bestFit="1" customWidth="1"/>
    <col min="2570" max="2570" width="13.42578125" style="566" customWidth="1"/>
    <col min="2571" max="2571" width="14.5703125" style="566" customWidth="1"/>
    <col min="2572" max="2816" width="9.140625" style="566"/>
    <col min="2817" max="2817" width="2.7109375" style="566" customWidth="1"/>
    <col min="2818" max="2822" width="15.7109375" style="566" customWidth="1"/>
    <col min="2823" max="2823" width="2.7109375" style="566" customWidth="1"/>
    <col min="2824" max="2824" width="5.85546875" style="566" customWidth="1"/>
    <col min="2825" max="2825" width="11.5703125" style="566" bestFit="1" customWidth="1"/>
    <col min="2826" max="2826" width="13.42578125" style="566" customWidth="1"/>
    <col min="2827" max="2827" width="14.5703125" style="566" customWidth="1"/>
    <col min="2828" max="3072" width="9.140625" style="566"/>
    <col min="3073" max="3073" width="2.7109375" style="566" customWidth="1"/>
    <col min="3074" max="3078" width="15.7109375" style="566" customWidth="1"/>
    <col min="3079" max="3079" width="2.7109375" style="566" customWidth="1"/>
    <col min="3080" max="3080" width="5.85546875" style="566" customWidth="1"/>
    <col min="3081" max="3081" width="11.5703125" style="566" bestFit="1" customWidth="1"/>
    <col min="3082" max="3082" width="13.42578125" style="566" customWidth="1"/>
    <col min="3083" max="3083" width="14.5703125" style="566" customWidth="1"/>
    <col min="3084" max="3328" width="9.140625" style="566"/>
    <col min="3329" max="3329" width="2.7109375" style="566" customWidth="1"/>
    <col min="3330" max="3334" width="15.7109375" style="566" customWidth="1"/>
    <col min="3335" max="3335" width="2.7109375" style="566" customWidth="1"/>
    <col min="3336" max="3336" width="5.85546875" style="566" customWidth="1"/>
    <col min="3337" max="3337" width="11.5703125" style="566" bestFit="1" customWidth="1"/>
    <col min="3338" max="3338" width="13.42578125" style="566" customWidth="1"/>
    <col min="3339" max="3339" width="14.5703125" style="566" customWidth="1"/>
    <col min="3340" max="3584" width="9.140625" style="566"/>
    <col min="3585" max="3585" width="2.7109375" style="566" customWidth="1"/>
    <col min="3586" max="3590" width="15.7109375" style="566" customWidth="1"/>
    <col min="3591" max="3591" width="2.7109375" style="566" customWidth="1"/>
    <col min="3592" max="3592" width="5.85546875" style="566" customWidth="1"/>
    <col min="3593" max="3593" width="11.5703125" style="566" bestFit="1" customWidth="1"/>
    <col min="3594" max="3594" width="13.42578125" style="566" customWidth="1"/>
    <col min="3595" max="3595" width="14.5703125" style="566" customWidth="1"/>
    <col min="3596" max="3840" width="9.140625" style="566"/>
    <col min="3841" max="3841" width="2.7109375" style="566" customWidth="1"/>
    <col min="3842" max="3846" width="15.7109375" style="566" customWidth="1"/>
    <col min="3847" max="3847" width="2.7109375" style="566" customWidth="1"/>
    <col min="3848" max="3848" width="5.85546875" style="566" customWidth="1"/>
    <col min="3849" max="3849" width="11.5703125" style="566" bestFit="1" customWidth="1"/>
    <col min="3850" max="3850" width="13.42578125" style="566" customWidth="1"/>
    <col min="3851" max="3851" width="14.5703125" style="566" customWidth="1"/>
    <col min="3852" max="4096" width="9.140625" style="566"/>
    <col min="4097" max="4097" width="2.7109375" style="566" customWidth="1"/>
    <col min="4098" max="4102" width="15.7109375" style="566" customWidth="1"/>
    <col min="4103" max="4103" width="2.7109375" style="566" customWidth="1"/>
    <col min="4104" max="4104" width="5.85546875" style="566" customWidth="1"/>
    <col min="4105" max="4105" width="11.5703125" style="566" bestFit="1" customWidth="1"/>
    <col min="4106" max="4106" width="13.42578125" style="566" customWidth="1"/>
    <col min="4107" max="4107" width="14.5703125" style="566" customWidth="1"/>
    <col min="4108" max="4352" width="9.140625" style="566"/>
    <col min="4353" max="4353" width="2.7109375" style="566" customWidth="1"/>
    <col min="4354" max="4358" width="15.7109375" style="566" customWidth="1"/>
    <col min="4359" max="4359" width="2.7109375" style="566" customWidth="1"/>
    <col min="4360" max="4360" width="5.85546875" style="566" customWidth="1"/>
    <col min="4361" max="4361" width="11.5703125" style="566" bestFit="1" customWidth="1"/>
    <col min="4362" max="4362" width="13.42578125" style="566" customWidth="1"/>
    <col min="4363" max="4363" width="14.5703125" style="566" customWidth="1"/>
    <col min="4364" max="4608" width="9.140625" style="566"/>
    <col min="4609" max="4609" width="2.7109375" style="566" customWidth="1"/>
    <col min="4610" max="4614" width="15.7109375" style="566" customWidth="1"/>
    <col min="4615" max="4615" width="2.7109375" style="566" customWidth="1"/>
    <col min="4616" max="4616" width="5.85546875" style="566" customWidth="1"/>
    <col min="4617" max="4617" width="11.5703125" style="566" bestFit="1" customWidth="1"/>
    <col min="4618" max="4618" width="13.42578125" style="566" customWidth="1"/>
    <col min="4619" max="4619" width="14.5703125" style="566" customWidth="1"/>
    <col min="4620" max="4864" width="9.140625" style="566"/>
    <col min="4865" max="4865" width="2.7109375" style="566" customWidth="1"/>
    <col min="4866" max="4870" width="15.7109375" style="566" customWidth="1"/>
    <col min="4871" max="4871" width="2.7109375" style="566" customWidth="1"/>
    <col min="4872" max="4872" width="5.85546875" style="566" customWidth="1"/>
    <col min="4873" max="4873" width="11.5703125" style="566" bestFit="1" customWidth="1"/>
    <col min="4874" max="4874" width="13.42578125" style="566" customWidth="1"/>
    <col min="4875" max="4875" width="14.5703125" style="566" customWidth="1"/>
    <col min="4876" max="5120" width="9.140625" style="566"/>
    <col min="5121" max="5121" width="2.7109375" style="566" customWidth="1"/>
    <col min="5122" max="5126" width="15.7109375" style="566" customWidth="1"/>
    <col min="5127" max="5127" width="2.7109375" style="566" customWidth="1"/>
    <col min="5128" max="5128" width="5.85546875" style="566" customWidth="1"/>
    <col min="5129" max="5129" width="11.5703125" style="566" bestFit="1" customWidth="1"/>
    <col min="5130" max="5130" width="13.42578125" style="566" customWidth="1"/>
    <col min="5131" max="5131" width="14.5703125" style="566" customWidth="1"/>
    <col min="5132" max="5376" width="9.140625" style="566"/>
    <col min="5377" max="5377" width="2.7109375" style="566" customWidth="1"/>
    <col min="5378" max="5382" width="15.7109375" style="566" customWidth="1"/>
    <col min="5383" max="5383" width="2.7109375" style="566" customWidth="1"/>
    <col min="5384" max="5384" width="5.85546875" style="566" customWidth="1"/>
    <col min="5385" max="5385" width="11.5703125" style="566" bestFit="1" customWidth="1"/>
    <col min="5386" max="5386" width="13.42578125" style="566" customWidth="1"/>
    <col min="5387" max="5387" width="14.5703125" style="566" customWidth="1"/>
    <col min="5388" max="5632" width="9.140625" style="566"/>
    <col min="5633" max="5633" width="2.7109375" style="566" customWidth="1"/>
    <col min="5634" max="5638" width="15.7109375" style="566" customWidth="1"/>
    <col min="5639" max="5639" width="2.7109375" style="566" customWidth="1"/>
    <col min="5640" max="5640" width="5.85546875" style="566" customWidth="1"/>
    <col min="5641" max="5641" width="11.5703125" style="566" bestFit="1" customWidth="1"/>
    <col min="5642" max="5642" width="13.42578125" style="566" customWidth="1"/>
    <col min="5643" max="5643" width="14.5703125" style="566" customWidth="1"/>
    <col min="5644" max="5888" width="9.140625" style="566"/>
    <col min="5889" max="5889" width="2.7109375" style="566" customWidth="1"/>
    <col min="5890" max="5894" width="15.7109375" style="566" customWidth="1"/>
    <col min="5895" max="5895" width="2.7109375" style="566" customWidth="1"/>
    <col min="5896" max="5896" width="5.85546875" style="566" customWidth="1"/>
    <col min="5897" max="5897" width="11.5703125" style="566" bestFit="1" customWidth="1"/>
    <col min="5898" max="5898" width="13.42578125" style="566" customWidth="1"/>
    <col min="5899" max="5899" width="14.5703125" style="566" customWidth="1"/>
    <col min="5900" max="6144" width="9.140625" style="566"/>
    <col min="6145" max="6145" width="2.7109375" style="566" customWidth="1"/>
    <col min="6146" max="6150" width="15.7109375" style="566" customWidth="1"/>
    <col min="6151" max="6151" width="2.7109375" style="566" customWidth="1"/>
    <col min="6152" max="6152" width="5.85546875" style="566" customWidth="1"/>
    <col min="6153" max="6153" width="11.5703125" style="566" bestFit="1" customWidth="1"/>
    <col min="6154" max="6154" width="13.42578125" style="566" customWidth="1"/>
    <col min="6155" max="6155" width="14.5703125" style="566" customWidth="1"/>
    <col min="6156" max="6400" width="9.140625" style="566"/>
    <col min="6401" max="6401" width="2.7109375" style="566" customWidth="1"/>
    <col min="6402" max="6406" width="15.7109375" style="566" customWidth="1"/>
    <col min="6407" max="6407" width="2.7109375" style="566" customWidth="1"/>
    <col min="6408" max="6408" width="5.85546875" style="566" customWidth="1"/>
    <col min="6409" max="6409" width="11.5703125" style="566" bestFit="1" customWidth="1"/>
    <col min="6410" max="6410" width="13.42578125" style="566" customWidth="1"/>
    <col min="6411" max="6411" width="14.5703125" style="566" customWidth="1"/>
    <col min="6412" max="6656" width="9.140625" style="566"/>
    <col min="6657" max="6657" width="2.7109375" style="566" customWidth="1"/>
    <col min="6658" max="6662" width="15.7109375" style="566" customWidth="1"/>
    <col min="6663" max="6663" width="2.7109375" style="566" customWidth="1"/>
    <col min="6664" max="6664" width="5.85546875" style="566" customWidth="1"/>
    <col min="6665" max="6665" width="11.5703125" style="566" bestFit="1" customWidth="1"/>
    <col min="6666" max="6666" width="13.42578125" style="566" customWidth="1"/>
    <col min="6667" max="6667" width="14.5703125" style="566" customWidth="1"/>
    <col min="6668" max="6912" width="9.140625" style="566"/>
    <col min="6913" max="6913" width="2.7109375" style="566" customWidth="1"/>
    <col min="6914" max="6918" width="15.7109375" style="566" customWidth="1"/>
    <col min="6919" max="6919" width="2.7109375" style="566" customWidth="1"/>
    <col min="6920" max="6920" width="5.85546875" style="566" customWidth="1"/>
    <col min="6921" max="6921" width="11.5703125" style="566" bestFit="1" customWidth="1"/>
    <col min="6922" max="6922" width="13.42578125" style="566" customWidth="1"/>
    <col min="6923" max="6923" width="14.5703125" style="566" customWidth="1"/>
    <col min="6924" max="7168" width="9.140625" style="566"/>
    <col min="7169" max="7169" width="2.7109375" style="566" customWidth="1"/>
    <col min="7170" max="7174" width="15.7109375" style="566" customWidth="1"/>
    <col min="7175" max="7175" width="2.7109375" style="566" customWidth="1"/>
    <col min="7176" max="7176" width="5.85546875" style="566" customWidth="1"/>
    <col min="7177" max="7177" width="11.5703125" style="566" bestFit="1" customWidth="1"/>
    <col min="7178" max="7178" width="13.42578125" style="566" customWidth="1"/>
    <col min="7179" max="7179" width="14.5703125" style="566" customWidth="1"/>
    <col min="7180" max="7424" width="9.140625" style="566"/>
    <col min="7425" max="7425" width="2.7109375" style="566" customWidth="1"/>
    <col min="7426" max="7430" width="15.7109375" style="566" customWidth="1"/>
    <col min="7431" max="7431" width="2.7109375" style="566" customWidth="1"/>
    <col min="7432" max="7432" width="5.85546875" style="566" customWidth="1"/>
    <col min="7433" max="7433" width="11.5703125" style="566" bestFit="1" customWidth="1"/>
    <col min="7434" max="7434" width="13.42578125" style="566" customWidth="1"/>
    <col min="7435" max="7435" width="14.5703125" style="566" customWidth="1"/>
    <col min="7436" max="7680" width="9.140625" style="566"/>
    <col min="7681" max="7681" width="2.7109375" style="566" customWidth="1"/>
    <col min="7682" max="7686" width="15.7109375" style="566" customWidth="1"/>
    <col min="7687" max="7687" width="2.7109375" style="566" customWidth="1"/>
    <col min="7688" max="7688" width="5.85546875" style="566" customWidth="1"/>
    <col min="7689" max="7689" width="11.5703125" style="566" bestFit="1" customWidth="1"/>
    <col min="7690" max="7690" width="13.42578125" style="566" customWidth="1"/>
    <col min="7691" max="7691" width="14.5703125" style="566" customWidth="1"/>
    <col min="7692" max="7936" width="9.140625" style="566"/>
    <col min="7937" max="7937" width="2.7109375" style="566" customWidth="1"/>
    <col min="7938" max="7942" width="15.7109375" style="566" customWidth="1"/>
    <col min="7943" max="7943" width="2.7109375" style="566" customWidth="1"/>
    <col min="7944" max="7944" width="5.85546875" style="566" customWidth="1"/>
    <col min="7945" max="7945" width="11.5703125" style="566" bestFit="1" customWidth="1"/>
    <col min="7946" max="7946" width="13.42578125" style="566" customWidth="1"/>
    <col min="7947" max="7947" width="14.5703125" style="566" customWidth="1"/>
    <col min="7948" max="8192" width="9.140625" style="566"/>
    <col min="8193" max="8193" width="2.7109375" style="566" customWidth="1"/>
    <col min="8194" max="8198" width="15.7109375" style="566" customWidth="1"/>
    <col min="8199" max="8199" width="2.7109375" style="566" customWidth="1"/>
    <col min="8200" max="8200" width="5.85546875" style="566" customWidth="1"/>
    <col min="8201" max="8201" width="11.5703125" style="566" bestFit="1" customWidth="1"/>
    <col min="8202" max="8202" width="13.42578125" style="566" customWidth="1"/>
    <col min="8203" max="8203" width="14.5703125" style="566" customWidth="1"/>
    <col min="8204" max="8448" width="9.140625" style="566"/>
    <col min="8449" max="8449" width="2.7109375" style="566" customWidth="1"/>
    <col min="8450" max="8454" width="15.7109375" style="566" customWidth="1"/>
    <col min="8455" max="8455" width="2.7109375" style="566" customWidth="1"/>
    <col min="8456" max="8456" width="5.85546875" style="566" customWidth="1"/>
    <col min="8457" max="8457" width="11.5703125" style="566" bestFit="1" customWidth="1"/>
    <col min="8458" max="8458" width="13.42578125" style="566" customWidth="1"/>
    <col min="8459" max="8459" width="14.5703125" style="566" customWidth="1"/>
    <col min="8460" max="8704" width="9.140625" style="566"/>
    <col min="8705" max="8705" width="2.7109375" style="566" customWidth="1"/>
    <col min="8706" max="8710" width="15.7109375" style="566" customWidth="1"/>
    <col min="8711" max="8711" width="2.7109375" style="566" customWidth="1"/>
    <col min="8712" max="8712" width="5.85546875" style="566" customWidth="1"/>
    <col min="8713" max="8713" width="11.5703125" style="566" bestFit="1" customWidth="1"/>
    <col min="8714" max="8714" width="13.42578125" style="566" customWidth="1"/>
    <col min="8715" max="8715" width="14.5703125" style="566" customWidth="1"/>
    <col min="8716" max="8960" width="9.140625" style="566"/>
    <col min="8961" max="8961" width="2.7109375" style="566" customWidth="1"/>
    <col min="8962" max="8966" width="15.7109375" style="566" customWidth="1"/>
    <col min="8967" max="8967" width="2.7109375" style="566" customWidth="1"/>
    <col min="8968" max="8968" width="5.85546875" style="566" customWidth="1"/>
    <col min="8969" max="8969" width="11.5703125" style="566" bestFit="1" customWidth="1"/>
    <col min="8970" max="8970" width="13.42578125" style="566" customWidth="1"/>
    <col min="8971" max="8971" width="14.5703125" style="566" customWidth="1"/>
    <col min="8972" max="9216" width="9.140625" style="566"/>
    <col min="9217" max="9217" width="2.7109375" style="566" customWidth="1"/>
    <col min="9218" max="9222" width="15.7109375" style="566" customWidth="1"/>
    <col min="9223" max="9223" width="2.7109375" style="566" customWidth="1"/>
    <col min="9224" max="9224" width="5.85546875" style="566" customWidth="1"/>
    <col min="9225" max="9225" width="11.5703125" style="566" bestFit="1" customWidth="1"/>
    <col min="9226" max="9226" width="13.42578125" style="566" customWidth="1"/>
    <col min="9227" max="9227" width="14.5703125" style="566" customWidth="1"/>
    <col min="9228" max="9472" width="9.140625" style="566"/>
    <col min="9473" max="9473" width="2.7109375" style="566" customWidth="1"/>
    <col min="9474" max="9478" width="15.7109375" style="566" customWidth="1"/>
    <col min="9479" max="9479" width="2.7109375" style="566" customWidth="1"/>
    <col min="9480" max="9480" width="5.85546875" style="566" customWidth="1"/>
    <col min="9481" max="9481" width="11.5703125" style="566" bestFit="1" customWidth="1"/>
    <col min="9482" max="9482" width="13.42578125" style="566" customWidth="1"/>
    <col min="9483" max="9483" width="14.5703125" style="566" customWidth="1"/>
    <col min="9484" max="9728" width="9.140625" style="566"/>
    <col min="9729" max="9729" width="2.7109375" style="566" customWidth="1"/>
    <col min="9730" max="9734" width="15.7109375" style="566" customWidth="1"/>
    <col min="9735" max="9735" width="2.7109375" style="566" customWidth="1"/>
    <col min="9736" max="9736" width="5.85546875" style="566" customWidth="1"/>
    <col min="9737" max="9737" width="11.5703125" style="566" bestFit="1" customWidth="1"/>
    <col min="9738" max="9738" width="13.42578125" style="566" customWidth="1"/>
    <col min="9739" max="9739" width="14.5703125" style="566" customWidth="1"/>
    <col min="9740" max="9984" width="9.140625" style="566"/>
    <col min="9985" max="9985" width="2.7109375" style="566" customWidth="1"/>
    <col min="9986" max="9990" width="15.7109375" style="566" customWidth="1"/>
    <col min="9991" max="9991" width="2.7109375" style="566" customWidth="1"/>
    <col min="9992" max="9992" width="5.85546875" style="566" customWidth="1"/>
    <col min="9993" max="9993" width="11.5703125" style="566" bestFit="1" customWidth="1"/>
    <col min="9994" max="9994" width="13.42578125" style="566" customWidth="1"/>
    <col min="9995" max="9995" width="14.5703125" style="566" customWidth="1"/>
    <col min="9996" max="10240" width="9.140625" style="566"/>
    <col min="10241" max="10241" width="2.7109375" style="566" customWidth="1"/>
    <col min="10242" max="10246" width="15.7109375" style="566" customWidth="1"/>
    <col min="10247" max="10247" width="2.7109375" style="566" customWidth="1"/>
    <col min="10248" max="10248" width="5.85546875" style="566" customWidth="1"/>
    <col min="10249" max="10249" width="11.5703125" style="566" bestFit="1" customWidth="1"/>
    <col min="10250" max="10250" width="13.42578125" style="566" customWidth="1"/>
    <col min="10251" max="10251" width="14.5703125" style="566" customWidth="1"/>
    <col min="10252" max="10496" width="9.140625" style="566"/>
    <col min="10497" max="10497" width="2.7109375" style="566" customWidth="1"/>
    <col min="10498" max="10502" width="15.7109375" style="566" customWidth="1"/>
    <col min="10503" max="10503" width="2.7109375" style="566" customWidth="1"/>
    <col min="10504" max="10504" width="5.85546875" style="566" customWidth="1"/>
    <col min="10505" max="10505" width="11.5703125" style="566" bestFit="1" customWidth="1"/>
    <col min="10506" max="10506" width="13.42578125" style="566" customWidth="1"/>
    <col min="10507" max="10507" width="14.5703125" style="566" customWidth="1"/>
    <col min="10508" max="10752" width="9.140625" style="566"/>
    <col min="10753" max="10753" width="2.7109375" style="566" customWidth="1"/>
    <col min="10754" max="10758" width="15.7109375" style="566" customWidth="1"/>
    <col min="10759" max="10759" width="2.7109375" style="566" customWidth="1"/>
    <col min="10760" max="10760" width="5.85546875" style="566" customWidth="1"/>
    <col min="10761" max="10761" width="11.5703125" style="566" bestFit="1" customWidth="1"/>
    <col min="10762" max="10762" width="13.42578125" style="566" customWidth="1"/>
    <col min="10763" max="10763" width="14.5703125" style="566" customWidth="1"/>
    <col min="10764" max="11008" width="9.140625" style="566"/>
    <col min="11009" max="11009" width="2.7109375" style="566" customWidth="1"/>
    <col min="11010" max="11014" width="15.7109375" style="566" customWidth="1"/>
    <col min="11015" max="11015" width="2.7109375" style="566" customWidth="1"/>
    <col min="11016" max="11016" width="5.85546875" style="566" customWidth="1"/>
    <col min="11017" max="11017" width="11.5703125" style="566" bestFit="1" customWidth="1"/>
    <col min="11018" max="11018" width="13.42578125" style="566" customWidth="1"/>
    <col min="11019" max="11019" width="14.5703125" style="566" customWidth="1"/>
    <col min="11020" max="11264" width="9.140625" style="566"/>
    <col min="11265" max="11265" width="2.7109375" style="566" customWidth="1"/>
    <col min="11266" max="11270" width="15.7109375" style="566" customWidth="1"/>
    <col min="11271" max="11271" width="2.7109375" style="566" customWidth="1"/>
    <col min="11272" max="11272" width="5.85546875" style="566" customWidth="1"/>
    <col min="11273" max="11273" width="11.5703125" style="566" bestFit="1" customWidth="1"/>
    <col min="11274" max="11274" width="13.42578125" style="566" customWidth="1"/>
    <col min="11275" max="11275" width="14.5703125" style="566" customWidth="1"/>
    <col min="11276" max="11520" width="9.140625" style="566"/>
    <col min="11521" max="11521" width="2.7109375" style="566" customWidth="1"/>
    <col min="11522" max="11526" width="15.7109375" style="566" customWidth="1"/>
    <col min="11527" max="11527" width="2.7109375" style="566" customWidth="1"/>
    <col min="11528" max="11528" width="5.85546875" style="566" customWidth="1"/>
    <col min="11529" max="11529" width="11.5703125" style="566" bestFit="1" customWidth="1"/>
    <col min="11530" max="11530" width="13.42578125" style="566" customWidth="1"/>
    <col min="11531" max="11531" width="14.5703125" style="566" customWidth="1"/>
    <col min="11532" max="11776" width="9.140625" style="566"/>
    <col min="11777" max="11777" width="2.7109375" style="566" customWidth="1"/>
    <col min="11778" max="11782" width="15.7109375" style="566" customWidth="1"/>
    <col min="11783" max="11783" width="2.7109375" style="566" customWidth="1"/>
    <col min="11784" max="11784" width="5.85546875" style="566" customWidth="1"/>
    <col min="11785" max="11785" width="11.5703125" style="566" bestFit="1" customWidth="1"/>
    <col min="11786" max="11786" width="13.42578125" style="566" customWidth="1"/>
    <col min="11787" max="11787" width="14.5703125" style="566" customWidth="1"/>
    <col min="11788" max="12032" width="9.140625" style="566"/>
    <col min="12033" max="12033" width="2.7109375" style="566" customWidth="1"/>
    <col min="12034" max="12038" width="15.7109375" style="566" customWidth="1"/>
    <col min="12039" max="12039" width="2.7109375" style="566" customWidth="1"/>
    <col min="12040" max="12040" width="5.85546875" style="566" customWidth="1"/>
    <col min="12041" max="12041" width="11.5703125" style="566" bestFit="1" customWidth="1"/>
    <col min="12042" max="12042" width="13.42578125" style="566" customWidth="1"/>
    <col min="12043" max="12043" width="14.5703125" style="566" customWidth="1"/>
    <col min="12044" max="12288" width="9.140625" style="566"/>
    <col min="12289" max="12289" width="2.7109375" style="566" customWidth="1"/>
    <col min="12290" max="12294" width="15.7109375" style="566" customWidth="1"/>
    <col min="12295" max="12295" width="2.7109375" style="566" customWidth="1"/>
    <col min="12296" max="12296" width="5.85546875" style="566" customWidth="1"/>
    <col min="12297" max="12297" width="11.5703125" style="566" bestFit="1" customWidth="1"/>
    <col min="12298" max="12298" width="13.42578125" style="566" customWidth="1"/>
    <col min="12299" max="12299" width="14.5703125" style="566" customWidth="1"/>
    <col min="12300" max="12544" width="9.140625" style="566"/>
    <col min="12545" max="12545" width="2.7109375" style="566" customWidth="1"/>
    <col min="12546" max="12550" width="15.7109375" style="566" customWidth="1"/>
    <col min="12551" max="12551" width="2.7109375" style="566" customWidth="1"/>
    <col min="12552" max="12552" width="5.85546875" style="566" customWidth="1"/>
    <col min="12553" max="12553" width="11.5703125" style="566" bestFit="1" customWidth="1"/>
    <col min="12554" max="12554" width="13.42578125" style="566" customWidth="1"/>
    <col min="12555" max="12555" width="14.5703125" style="566" customWidth="1"/>
    <col min="12556" max="12800" width="9.140625" style="566"/>
    <col min="12801" max="12801" width="2.7109375" style="566" customWidth="1"/>
    <col min="12802" max="12806" width="15.7109375" style="566" customWidth="1"/>
    <col min="12807" max="12807" width="2.7109375" style="566" customWidth="1"/>
    <col min="12808" max="12808" width="5.85546875" style="566" customWidth="1"/>
    <col min="12809" max="12809" width="11.5703125" style="566" bestFit="1" customWidth="1"/>
    <col min="12810" max="12810" width="13.42578125" style="566" customWidth="1"/>
    <col min="12811" max="12811" width="14.5703125" style="566" customWidth="1"/>
    <col min="12812" max="13056" width="9.140625" style="566"/>
    <col min="13057" max="13057" width="2.7109375" style="566" customWidth="1"/>
    <col min="13058" max="13062" width="15.7109375" style="566" customWidth="1"/>
    <col min="13063" max="13063" width="2.7109375" style="566" customWidth="1"/>
    <col min="13064" max="13064" width="5.85546875" style="566" customWidth="1"/>
    <col min="13065" max="13065" width="11.5703125" style="566" bestFit="1" customWidth="1"/>
    <col min="13066" max="13066" width="13.42578125" style="566" customWidth="1"/>
    <col min="13067" max="13067" width="14.5703125" style="566" customWidth="1"/>
    <col min="13068" max="13312" width="9.140625" style="566"/>
    <col min="13313" max="13313" width="2.7109375" style="566" customWidth="1"/>
    <col min="13314" max="13318" width="15.7109375" style="566" customWidth="1"/>
    <col min="13319" max="13319" width="2.7109375" style="566" customWidth="1"/>
    <col min="13320" max="13320" width="5.85546875" style="566" customWidth="1"/>
    <col min="13321" max="13321" width="11.5703125" style="566" bestFit="1" customWidth="1"/>
    <col min="13322" max="13322" width="13.42578125" style="566" customWidth="1"/>
    <col min="13323" max="13323" width="14.5703125" style="566" customWidth="1"/>
    <col min="13324" max="13568" width="9.140625" style="566"/>
    <col min="13569" max="13569" width="2.7109375" style="566" customWidth="1"/>
    <col min="13570" max="13574" width="15.7109375" style="566" customWidth="1"/>
    <col min="13575" max="13575" width="2.7109375" style="566" customWidth="1"/>
    <col min="13576" max="13576" width="5.85546875" style="566" customWidth="1"/>
    <col min="13577" max="13577" width="11.5703125" style="566" bestFit="1" customWidth="1"/>
    <col min="13578" max="13578" width="13.42578125" style="566" customWidth="1"/>
    <col min="13579" max="13579" width="14.5703125" style="566" customWidth="1"/>
    <col min="13580" max="13824" width="9.140625" style="566"/>
    <col min="13825" max="13825" width="2.7109375" style="566" customWidth="1"/>
    <col min="13826" max="13830" width="15.7109375" style="566" customWidth="1"/>
    <col min="13831" max="13831" width="2.7109375" style="566" customWidth="1"/>
    <col min="13832" max="13832" width="5.85546875" style="566" customWidth="1"/>
    <col min="13833" max="13833" width="11.5703125" style="566" bestFit="1" customWidth="1"/>
    <col min="13834" max="13834" width="13.42578125" style="566" customWidth="1"/>
    <col min="13835" max="13835" width="14.5703125" style="566" customWidth="1"/>
    <col min="13836" max="14080" width="9.140625" style="566"/>
    <col min="14081" max="14081" width="2.7109375" style="566" customWidth="1"/>
    <col min="14082" max="14086" width="15.7109375" style="566" customWidth="1"/>
    <col min="14087" max="14087" width="2.7109375" style="566" customWidth="1"/>
    <col min="14088" max="14088" width="5.85546875" style="566" customWidth="1"/>
    <col min="14089" max="14089" width="11.5703125" style="566" bestFit="1" customWidth="1"/>
    <col min="14090" max="14090" width="13.42578125" style="566" customWidth="1"/>
    <col min="14091" max="14091" width="14.5703125" style="566" customWidth="1"/>
    <col min="14092" max="14336" width="9.140625" style="566"/>
    <col min="14337" max="14337" width="2.7109375" style="566" customWidth="1"/>
    <col min="14338" max="14342" width="15.7109375" style="566" customWidth="1"/>
    <col min="14343" max="14343" width="2.7109375" style="566" customWidth="1"/>
    <col min="14344" max="14344" width="5.85546875" style="566" customWidth="1"/>
    <col min="14345" max="14345" width="11.5703125" style="566" bestFit="1" customWidth="1"/>
    <col min="14346" max="14346" width="13.42578125" style="566" customWidth="1"/>
    <col min="14347" max="14347" width="14.5703125" style="566" customWidth="1"/>
    <col min="14348" max="14592" width="9.140625" style="566"/>
    <col min="14593" max="14593" width="2.7109375" style="566" customWidth="1"/>
    <col min="14594" max="14598" width="15.7109375" style="566" customWidth="1"/>
    <col min="14599" max="14599" width="2.7109375" style="566" customWidth="1"/>
    <col min="14600" max="14600" width="5.85546875" style="566" customWidth="1"/>
    <col min="14601" max="14601" width="11.5703125" style="566" bestFit="1" customWidth="1"/>
    <col min="14602" max="14602" width="13.42578125" style="566" customWidth="1"/>
    <col min="14603" max="14603" width="14.5703125" style="566" customWidth="1"/>
    <col min="14604" max="14848" width="9.140625" style="566"/>
    <col min="14849" max="14849" width="2.7109375" style="566" customWidth="1"/>
    <col min="14850" max="14854" width="15.7109375" style="566" customWidth="1"/>
    <col min="14855" max="14855" width="2.7109375" style="566" customWidth="1"/>
    <col min="14856" max="14856" width="5.85546875" style="566" customWidth="1"/>
    <col min="14857" max="14857" width="11.5703125" style="566" bestFit="1" customWidth="1"/>
    <col min="14858" max="14858" width="13.42578125" style="566" customWidth="1"/>
    <col min="14859" max="14859" width="14.5703125" style="566" customWidth="1"/>
    <col min="14860" max="15104" width="9.140625" style="566"/>
    <col min="15105" max="15105" width="2.7109375" style="566" customWidth="1"/>
    <col min="15106" max="15110" width="15.7109375" style="566" customWidth="1"/>
    <col min="15111" max="15111" width="2.7109375" style="566" customWidth="1"/>
    <col min="15112" max="15112" width="5.85546875" style="566" customWidth="1"/>
    <col min="15113" max="15113" width="11.5703125" style="566" bestFit="1" customWidth="1"/>
    <col min="15114" max="15114" width="13.42578125" style="566" customWidth="1"/>
    <col min="15115" max="15115" width="14.5703125" style="566" customWidth="1"/>
    <col min="15116" max="15360" width="9.140625" style="566"/>
    <col min="15361" max="15361" width="2.7109375" style="566" customWidth="1"/>
    <col min="15362" max="15366" width="15.7109375" style="566" customWidth="1"/>
    <col min="15367" max="15367" width="2.7109375" style="566" customWidth="1"/>
    <col min="15368" max="15368" width="5.85546875" style="566" customWidth="1"/>
    <col min="15369" max="15369" width="11.5703125" style="566" bestFit="1" customWidth="1"/>
    <col min="15370" max="15370" width="13.42578125" style="566" customWidth="1"/>
    <col min="15371" max="15371" width="14.5703125" style="566" customWidth="1"/>
    <col min="15372" max="15616" width="9.140625" style="566"/>
    <col min="15617" max="15617" width="2.7109375" style="566" customWidth="1"/>
    <col min="15618" max="15622" width="15.7109375" style="566" customWidth="1"/>
    <col min="15623" max="15623" width="2.7109375" style="566" customWidth="1"/>
    <col min="15624" max="15624" width="5.85546875" style="566" customWidth="1"/>
    <col min="15625" max="15625" width="11.5703125" style="566" bestFit="1" customWidth="1"/>
    <col min="15626" max="15626" width="13.42578125" style="566" customWidth="1"/>
    <col min="15627" max="15627" width="14.5703125" style="566" customWidth="1"/>
    <col min="15628" max="15872" width="9.140625" style="566"/>
    <col min="15873" max="15873" width="2.7109375" style="566" customWidth="1"/>
    <col min="15874" max="15878" width="15.7109375" style="566" customWidth="1"/>
    <col min="15879" max="15879" width="2.7109375" style="566" customWidth="1"/>
    <col min="15880" max="15880" width="5.85546875" style="566" customWidth="1"/>
    <col min="15881" max="15881" width="11.5703125" style="566" bestFit="1" customWidth="1"/>
    <col min="15882" max="15882" width="13.42578125" style="566" customWidth="1"/>
    <col min="15883" max="15883" width="14.5703125" style="566" customWidth="1"/>
    <col min="15884" max="16128" width="9.140625" style="566"/>
    <col min="16129" max="16129" width="2.7109375" style="566" customWidth="1"/>
    <col min="16130" max="16134" width="15.7109375" style="566" customWidth="1"/>
    <col min="16135" max="16135" width="2.7109375" style="566" customWidth="1"/>
    <col min="16136" max="16136" width="5.85546875" style="566" customWidth="1"/>
    <col min="16137" max="16137" width="11.5703125" style="566" bestFit="1" customWidth="1"/>
    <col min="16138" max="16138" width="13.42578125" style="566" customWidth="1"/>
    <col min="16139" max="16139" width="14.5703125" style="566" customWidth="1"/>
    <col min="16140" max="16384" width="9.140625" style="566"/>
  </cols>
  <sheetData>
    <row r="1" spans="1:16" ht="18" customHeight="1">
      <c r="A1" s="1746" t="s">
        <v>508</v>
      </c>
      <c r="B1" s="1746"/>
      <c r="C1" s="1746"/>
      <c r="D1" s="1746"/>
      <c r="E1" s="1746"/>
      <c r="F1" s="1746"/>
      <c r="G1" s="1746"/>
      <c r="H1" s="988"/>
      <c r="I1" s="988"/>
      <c r="J1" s="362"/>
      <c r="K1" s="989"/>
      <c r="L1" s="989"/>
      <c r="M1" s="362"/>
      <c r="N1" s="362"/>
      <c r="O1" s="362"/>
      <c r="P1" s="362"/>
    </row>
    <row r="2" spans="1:16" ht="26.45" customHeight="1">
      <c r="H2" s="362"/>
      <c r="I2" s="362"/>
      <c r="J2" s="362"/>
      <c r="K2" s="362"/>
      <c r="L2" s="362"/>
      <c r="M2" s="362"/>
      <c r="N2" s="362"/>
      <c r="O2" s="362"/>
      <c r="P2" s="362"/>
    </row>
    <row r="3" spans="1:16" ht="16.5" customHeight="1">
      <c r="A3" s="1742" t="s">
        <v>443</v>
      </c>
      <c r="B3" s="1742"/>
      <c r="C3" s="1742"/>
      <c r="D3" s="1742"/>
      <c r="E3" s="1742"/>
      <c r="F3" s="1742"/>
      <c r="G3" s="1742"/>
      <c r="H3" s="362"/>
      <c r="I3" s="362"/>
      <c r="J3" s="362"/>
      <c r="K3" s="362"/>
      <c r="L3" s="362"/>
      <c r="M3" s="362"/>
      <c r="N3" s="362"/>
      <c r="O3" s="362"/>
      <c r="P3" s="362"/>
    </row>
    <row r="4" spans="1:16" ht="20.100000000000001" customHeight="1">
      <c r="A4" s="991"/>
      <c r="B4" s="1743"/>
      <c r="C4" s="1743"/>
      <c r="D4" s="992" t="str">
        <f>'7.2'!A3</f>
        <v>KHO - 23. 1. 2019</v>
      </c>
      <c r="F4" s="993"/>
      <c r="H4" s="362"/>
      <c r="I4" s="362"/>
      <c r="J4" s="362"/>
      <c r="K4" s="362"/>
      <c r="L4" s="362"/>
      <c r="M4" s="362"/>
      <c r="N4" s="362"/>
      <c r="O4" s="362"/>
      <c r="P4" s="362"/>
    </row>
    <row r="5" spans="1:16" ht="13.5" customHeight="1">
      <c r="A5" s="994"/>
      <c r="B5" s="461" t="str">
        <f>'7.2'!B8</f>
        <v>z ČR</v>
      </c>
      <c r="C5" s="995" t="str">
        <f>'7.2'!C8</f>
        <v>přes HPS</v>
      </c>
      <c r="D5" s="996"/>
      <c r="E5" s="997" t="str">
        <f>'7.2'!B5</f>
        <v>do ČR</v>
      </c>
      <c r="F5" s="995" t="str">
        <f>'7.2'!C5</f>
        <v>přes HPS</v>
      </c>
      <c r="G5" s="998"/>
      <c r="H5" s="362"/>
      <c r="I5" s="362"/>
      <c r="J5" s="362"/>
      <c r="K5" s="362"/>
      <c r="L5" s="362"/>
      <c r="M5" s="362"/>
      <c r="N5" s="362"/>
      <c r="O5" s="362"/>
      <c r="P5" s="362"/>
    </row>
    <row r="6" spans="1:16" ht="20.100000000000001" customHeight="1">
      <c r="A6" s="999"/>
      <c r="B6" s="1749">
        <f>'7.2'!D8</f>
        <v>84504</v>
      </c>
      <c r="C6" s="1749"/>
      <c r="D6" s="1000"/>
      <c r="E6" s="1749">
        <f>'7.2'!D5</f>
        <v>106773.79470408279</v>
      </c>
      <c r="F6" s="1749"/>
      <c r="G6" s="1001"/>
    </row>
    <row r="7" spans="1:16" ht="20.100000000000001" customHeight="1">
      <c r="A7" s="999"/>
      <c r="B7" s="999"/>
      <c r="C7" s="999"/>
      <c r="D7" s="999"/>
      <c r="E7" s="999"/>
      <c r="F7" s="999"/>
      <c r="G7" s="1001"/>
    </row>
    <row r="8" spans="1:16" ht="20.100000000000001" customHeight="1">
      <c r="A8" s="999"/>
      <c r="B8" s="998"/>
      <c r="C8" s="998"/>
      <c r="D8" s="998"/>
      <c r="E8" s="998"/>
      <c r="F8" s="998"/>
      <c r="G8" s="1001"/>
    </row>
    <row r="9" spans="1:16" ht="20.100000000000001" customHeight="1">
      <c r="A9" s="999"/>
      <c r="B9" s="999"/>
      <c r="C9" s="999"/>
      <c r="D9" s="999"/>
      <c r="E9" s="999"/>
      <c r="F9" s="999"/>
      <c r="G9" s="1001"/>
      <c r="I9" s="791"/>
      <c r="J9" s="1002"/>
    </row>
    <row r="10" spans="1:16" ht="20.100000000000001" customHeight="1">
      <c r="A10" s="999"/>
      <c r="B10" s="1003"/>
      <c r="C10" s="1003"/>
      <c r="D10" s="999"/>
      <c r="E10" s="3">
        <f>'7.2'!D8</f>
        <v>84504</v>
      </c>
      <c r="F10" s="4">
        <f>'7.2'!D11</f>
        <v>22269.794704082786</v>
      </c>
      <c r="G10" s="1001"/>
      <c r="J10" s="1002"/>
    </row>
    <row r="11" spans="1:16" ht="20.100000000000001" customHeight="1">
      <c r="A11" s="999"/>
      <c r="B11" s="999"/>
      <c r="C11" s="999"/>
      <c r="D11" s="999"/>
      <c r="E11" s="999"/>
      <c r="F11" s="999"/>
      <c r="G11" s="1001"/>
      <c r="J11" s="1002"/>
    </row>
    <row r="12" spans="1:16" ht="20.100000000000001" customHeight="1">
      <c r="A12" s="999"/>
      <c r="B12" s="999"/>
      <c r="C12" s="999"/>
      <c r="D12" s="999"/>
      <c r="E12" s="999"/>
      <c r="F12" s="999"/>
      <c r="G12" s="1001"/>
      <c r="I12" s="1004"/>
      <c r="J12" s="1002"/>
    </row>
    <row r="13" spans="1:16" ht="20.100000000000001" customHeight="1">
      <c r="A13" s="999"/>
      <c r="D13" s="1748" t="str">
        <f>'7.2'!A5&amp;" "&amp;'7.2'!C5</f>
        <v>Tok plynu do/z plynárenské soustavy ČR přes HPS</v>
      </c>
      <c r="G13" s="1001"/>
      <c r="I13" s="1004"/>
      <c r="J13" s="1002"/>
      <c r="K13" s="791"/>
    </row>
    <row r="14" spans="1:16" ht="20.100000000000001" customHeight="1">
      <c r="A14" s="999"/>
      <c r="C14" s="999"/>
      <c r="D14" s="1748"/>
      <c r="E14" s="999"/>
      <c r="F14" s="999"/>
      <c r="G14" s="1001"/>
      <c r="I14" s="791"/>
      <c r="J14" s="1002"/>
      <c r="K14" s="791"/>
    </row>
    <row r="15" spans="1:16" ht="20.100000000000001" customHeight="1">
      <c r="A15" s="999"/>
      <c r="B15" s="1751" t="str">
        <f>'7.2'!A14</f>
        <v>Tok plynu ze/do zásobníků plynu, které náleží do plynárenské soustavy ČR</v>
      </c>
      <c r="C15" s="999"/>
      <c r="D15" s="5">
        <f>E10</f>
        <v>84504</v>
      </c>
      <c r="E15" s="999"/>
      <c r="H15" s="362"/>
      <c r="I15" s="1004"/>
      <c r="J15" s="1004"/>
      <c r="K15" s="1004"/>
      <c r="L15" s="1002"/>
      <c r="N15" s="1002"/>
      <c r="O15" s="1002"/>
      <c r="P15" s="1002"/>
    </row>
    <row r="16" spans="1:16" ht="20.100000000000001" customHeight="1">
      <c r="A16" s="999"/>
      <c r="B16" s="1751"/>
      <c r="C16" s="999"/>
      <c r="D16" s="4">
        <f>F10+B21</f>
        <v>51021.794704082786</v>
      </c>
      <c r="E16" s="1005"/>
      <c r="H16" s="362"/>
      <c r="J16" s="1002"/>
      <c r="K16" s="1002"/>
      <c r="L16" s="1002"/>
      <c r="N16" s="1002"/>
      <c r="O16" s="1002"/>
      <c r="P16" s="1002"/>
    </row>
    <row r="17" spans="1:16" ht="20.100000000000001" customHeight="1">
      <c r="A17" s="999"/>
      <c r="B17" s="1751"/>
      <c r="G17" s="1001"/>
      <c r="H17" s="362"/>
      <c r="J17" s="1002"/>
      <c r="K17" s="1002"/>
      <c r="L17" s="1002"/>
      <c r="M17" s="791"/>
      <c r="N17" s="1002"/>
      <c r="O17" s="1002"/>
      <c r="P17" s="1002"/>
    </row>
    <row r="18" spans="1:16" ht="20.100000000000001" customHeight="1">
      <c r="B18" s="1751"/>
      <c r="F18" s="1747" t="str">
        <f>'7.2'!A47</f>
        <v>Bilanční rozdíl v PS</v>
      </c>
      <c r="G18" s="1006"/>
      <c r="H18" s="362"/>
      <c r="J18" s="1002"/>
      <c r="K18" s="1002"/>
      <c r="L18" s="1002"/>
      <c r="N18" s="1002"/>
      <c r="O18" s="1002"/>
      <c r="P18" s="1002"/>
    </row>
    <row r="19" spans="1:16" ht="20.100000000000001" customHeight="1">
      <c r="A19" s="1007" t="str">
        <f>'7.2'!B18</f>
        <v>do ZP</v>
      </c>
      <c r="B19" s="6">
        <f>'7.2'!D21</f>
        <v>0</v>
      </c>
      <c r="F19" s="1747"/>
      <c r="G19" s="1006"/>
      <c r="H19" s="362"/>
      <c r="J19" s="1002"/>
      <c r="K19" s="1002"/>
      <c r="L19" s="1002"/>
      <c r="M19" s="791"/>
      <c r="N19" s="1002"/>
      <c r="O19" s="1002"/>
      <c r="P19" s="1002"/>
    </row>
    <row r="20" spans="1:16" ht="20.100000000000001" customHeight="1">
      <c r="A20" s="999"/>
      <c r="F20" s="7">
        <f>'7.2'!D47</f>
        <v>-603.46778544104018</v>
      </c>
      <c r="G20" s="1001"/>
      <c r="H20" s="362"/>
      <c r="J20" s="1002"/>
      <c r="K20" s="1002"/>
      <c r="L20" s="1002"/>
      <c r="N20" s="1002"/>
      <c r="O20" s="1002"/>
      <c r="P20" s="1002"/>
    </row>
    <row r="21" spans="1:16" ht="20.100000000000001" customHeight="1">
      <c r="A21" s="1007" t="str">
        <f>'7.2'!B14</f>
        <v>ze ZP</v>
      </c>
      <c r="B21" s="8">
        <f>'7.2'!D17</f>
        <v>28752</v>
      </c>
      <c r="C21" s="999"/>
      <c r="G21" s="1008"/>
      <c r="H21" s="362"/>
      <c r="J21" s="1002"/>
      <c r="K21" s="1002"/>
      <c r="L21" s="1002"/>
      <c r="M21" s="791"/>
      <c r="N21" s="1002"/>
      <c r="O21" s="1002"/>
      <c r="P21" s="1002"/>
    </row>
    <row r="22" spans="1:16" ht="20.100000000000001" customHeight="1">
      <c r="A22" s="999"/>
      <c r="C22" s="999"/>
      <c r="F22" s="1745" t="str">
        <f>'7.2'!B43</f>
        <v>zákazníci připojeni přímo k PS</v>
      </c>
      <c r="G22" s="1008"/>
      <c r="H22" s="362"/>
      <c r="J22" s="1002"/>
      <c r="K22" s="1002"/>
      <c r="L22" s="1002"/>
      <c r="M22" s="791"/>
      <c r="N22" s="1002"/>
      <c r="O22" s="1002"/>
      <c r="P22" s="1002"/>
    </row>
    <row r="23" spans="1:16" ht="20.100000000000001" customHeight="1">
      <c r="A23" s="999"/>
      <c r="C23" s="999"/>
      <c r="F23" s="1745"/>
      <c r="G23" s="1008"/>
      <c r="H23" s="362"/>
      <c r="J23" s="1002"/>
      <c r="K23" s="1002"/>
      <c r="L23" s="1002"/>
      <c r="M23" s="791"/>
      <c r="N23" s="1002"/>
      <c r="O23" s="1002"/>
      <c r="P23" s="1002"/>
    </row>
    <row r="24" spans="1:16" ht="23.1" customHeight="1">
      <c r="A24" s="999"/>
      <c r="F24" s="9">
        <f>'7.2'!D43+('7.2'!D45-'7.2'!D37-'7.2'!D42)</f>
        <v>3409.5530000000003</v>
      </c>
      <c r="G24" s="1001"/>
      <c r="H24" s="1010"/>
      <c r="J24" s="1002"/>
      <c r="K24" s="1002"/>
      <c r="L24" s="1002"/>
      <c r="N24" s="1002"/>
      <c r="O24" s="1002"/>
      <c r="P24" s="1002"/>
    </row>
    <row r="25" spans="1:16" ht="23.1" customHeight="1">
      <c r="A25" s="999"/>
      <c r="B25" s="1744" t="str">
        <f>'7.2'!A5&amp;" "&amp;'7.2'!C6</f>
        <v>Tok plynu do/z plynárenské soustavy ČR přes PPL</v>
      </c>
      <c r="F25" s="1009"/>
      <c r="G25" s="1001"/>
      <c r="H25" s="1010"/>
      <c r="J25" s="1002"/>
      <c r="K25" s="1002"/>
      <c r="L25" s="1002"/>
      <c r="N25" s="1002"/>
      <c r="O25" s="1002"/>
      <c r="P25" s="1002"/>
    </row>
    <row r="26" spans="1:16" ht="23.1" customHeight="1">
      <c r="A26" s="999"/>
      <c r="B26" s="1744"/>
      <c r="C26" s="999"/>
      <c r="E26" s="999"/>
      <c r="G26" s="1001"/>
      <c r="H26" s="1010"/>
      <c r="I26" s="791"/>
      <c r="J26" s="791"/>
      <c r="K26" s="791"/>
      <c r="L26" s="1002"/>
      <c r="N26" s="1002"/>
      <c r="O26" s="1002"/>
      <c r="P26" s="1002"/>
    </row>
    <row r="27" spans="1:16" ht="23.1" customHeight="1" thickBot="1">
      <c r="A27" s="1011" t="str">
        <f>'7.2'!B5</f>
        <v>do ČR</v>
      </c>
      <c r="B27" s="10">
        <f>'7.2'!D6</f>
        <v>10.0466286394867</v>
      </c>
      <c r="C27" s="999"/>
      <c r="D27" s="1012" t="str">
        <f>'7.2'!B36</f>
        <v>spotřeba v RDS</v>
      </c>
      <c r="E27" s="999"/>
      <c r="F27" s="999" t="str">
        <f>'7.2'!A36</f>
        <v>Spotřeba plynu v ČR</v>
      </c>
      <c r="G27" s="1001"/>
      <c r="J27" s="1002"/>
      <c r="K27" s="1002"/>
      <c r="L27" s="1002"/>
      <c r="N27" s="1002"/>
      <c r="O27" s="1002"/>
      <c r="P27" s="1002"/>
    </row>
    <row r="28" spans="1:16" ht="23.1" customHeight="1" thickBot="1">
      <c r="A28" s="1013"/>
      <c r="B28" s="1012"/>
      <c r="C28" s="999"/>
      <c r="D28" s="10">
        <f>D16+F20-F24+B27-B29+D33</f>
        <v>47307.617764421331</v>
      </c>
      <c r="E28" s="999"/>
      <c r="F28" s="34">
        <f>D28+F24+E33+F33</f>
        <v>50803.541216034231</v>
      </c>
      <c r="G28" s="1014"/>
      <c r="J28" s="1002"/>
      <c r="K28" s="791"/>
      <c r="P28" s="1002"/>
    </row>
    <row r="29" spans="1:16" ht="23.1" customHeight="1">
      <c r="A29" s="1011" t="str">
        <f>'7.2'!B8</f>
        <v>z ČR</v>
      </c>
      <c r="B29" s="10">
        <f>'7.2'!D9</f>
        <v>1.42703313203089</v>
      </c>
      <c r="C29" s="999"/>
      <c r="G29" s="1014"/>
      <c r="I29" s="791"/>
      <c r="J29" s="1002"/>
      <c r="P29" s="1002"/>
    </row>
    <row r="30" spans="1:16" ht="24.95" customHeight="1">
      <c r="A30" s="1014"/>
      <c r="B30" s="999"/>
      <c r="C30" s="999"/>
      <c r="G30" s="1014"/>
      <c r="J30" s="1002"/>
      <c r="K30" s="791"/>
    </row>
    <row r="31" spans="1:16" ht="24.95" customHeight="1">
      <c r="A31" s="1015"/>
      <c r="B31" s="1015"/>
      <c r="C31" s="1015"/>
      <c r="G31" s="1016"/>
    </row>
    <row r="32" spans="1:16" ht="24.95" customHeight="1">
      <c r="A32" s="1015"/>
      <c r="B32" s="566"/>
      <c r="C32" s="1015"/>
      <c r="D32" s="1017" t="str">
        <f>'7.2'!B27</f>
        <v>připojena k RDS</v>
      </c>
      <c r="E32" s="1018" t="str">
        <f>'7.2'!B30</f>
        <v>připojena k LDS</v>
      </c>
      <c r="F32" s="1019" t="str">
        <f>'7.2'!C34</f>
        <v>VS</v>
      </c>
      <c r="G32" s="1016"/>
      <c r="H32" s="1004"/>
    </row>
    <row r="33" spans="1:9" ht="24.95" customHeight="1">
      <c r="A33" s="1015"/>
      <c r="B33" s="566"/>
      <c r="D33" s="11">
        <f>'7.2'!D27</f>
        <v>290.22425027212847</v>
      </c>
      <c r="E33" s="12">
        <f>'7.2'!D32</f>
        <v>52.007000000000012</v>
      </c>
      <c r="F33" s="13">
        <f>'7.2'!D34</f>
        <v>34.363451612903248</v>
      </c>
      <c r="G33" s="1016"/>
    </row>
    <row r="34" spans="1:9" ht="24.95" customHeight="1">
      <c r="A34" s="1015"/>
      <c r="B34" s="1015"/>
      <c r="C34" s="1015"/>
      <c r="D34" s="999"/>
      <c r="E34" s="999"/>
      <c r="F34" s="999"/>
      <c r="G34" s="1016"/>
      <c r="I34" s="791"/>
    </row>
    <row r="35" spans="1:9" ht="24.95" customHeight="1">
      <c r="A35" s="1015"/>
      <c r="B35" s="1015"/>
      <c r="C35" s="1019" t="str">
        <f>'7.2'!A27</f>
        <v>Výroba plynu
 v ČR</v>
      </c>
      <c r="D35" s="999"/>
      <c r="F35" s="999"/>
      <c r="G35" s="1016"/>
    </row>
    <row r="36" spans="1:9" ht="24.95" customHeight="1">
      <c r="A36" s="1015"/>
      <c r="B36" s="1015"/>
      <c r="C36" s="13">
        <f>'7.2'!D35</f>
        <v>376.59470188503172</v>
      </c>
      <c r="F36" s="999"/>
      <c r="G36" s="1016"/>
    </row>
    <row r="37" spans="1:9" ht="24.95" customHeight="1"/>
    <row r="38" spans="1:9" ht="12.95" customHeight="1">
      <c r="A38" s="1750"/>
      <c r="B38" s="1750"/>
      <c r="C38" s="1750"/>
      <c r="D38" s="1750"/>
      <c r="E38" s="1750"/>
      <c r="F38" s="1750"/>
      <c r="G38" s="1750"/>
    </row>
    <row r="39" spans="1:9" ht="12.95" customHeight="1">
      <c r="A39" s="1649"/>
      <c r="B39" s="1649"/>
      <c r="C39" s="1649"/>
      <c r="D39" s="1649"/>
      <c r="E39" s="1649"/>
      <c r="F39" s="1649"/>
      <c r="G39" s="1649"/>
    </row>
    <row r="40" spans="1:9" ht="12.95" customHeight="1"/>
    <row r="41" spans="1:9" ht="15" customHeight="1">
      <c r="A41" s="1015"/>
      <c r="B41" s="1015"/>
      <c r="C41" s="1015"/>
      <c r="D41" s="1015"/>
      <c r="E41" s="1015"/>
      <c r="F41" s="1015"/>
      <c r="G41" s="1015"/>
    </row>
    <row r="42" spans="1:9" ht="15" customHeight="1">
      <c r="A42" s="635"/>
      <c r="B42" s="635"/>
      <c r="C42" s="1020"/>
      <c r="D42" s="1021"/>
      <c r="E42" s="1022"/>
    </row>
    <row r="43" spans="1:9" ht="15" customHeight="1">
      <c r="A43" s="635"/>
      <c r="B43" s="635"/>
      <c r="C43" s="1020"/>
      <c r="D43" s="1021"/>
      <c r="E43" s="1023"/>
    </row>
    <row r="44" spans="1:9" ht="15" customHeight="1">
      <c r="A44" s="392"/>
      <c r="B44" s="392"/>
      <c r="C44" s="362"/>
      <c r="D44" s="1022"/>
      <c r="E44" s="1022"/>
    </row>
    <row r="45" spans="1:9" ht="15" customHeight="1">
      <c r="A45" s="392"/>
      <c r="B45" s="392"/>
      <c r="C45" s="362"/>
      <c r="D45" s="1022"/>
      <c r="E45" s="1022"/>
    </row>
    <row r="46" spans="1:9" ht="15" customHeight="1">
      <c r="A46" s="392"/>
      <c r="B46" s="392"/>
      <c r="C46" s="362"/>
      <c r="D46" s="1022"/>
      <c r="E46" s="1022"/>
    </row>
    <row r="47" spans="1:9" ht="15" customHeight="1">
      <c r="A47" s="392"/>
      <c r="B47" s="392"/>
      <c r="C47" s="362"/>
      <c r="D47" s="1022"/>
      <c r="E47" s="1022"/>
    </row>
    <row r="48" spans="1:9" ht="15" customHeight="1">
      <c r="A48" s="392"/>
      <c r="B48" s="392"/>
      <c r="C48" s="362"/>
      <c r="D48" s="1022"/>
      <c r="E48" s="1022"/>
    </row>
    <row r="49" spans="1:16" ht="15" customHeight="1">
      <c r="A49" s="392"/>
      <c r="B49" s="392"/>
      <c r="C49" s="362"/>
      <c r="D49" s="1022"/>
      <c r="E49" s="1022"/>
    </row>
    <row r="50" spans="1:16" ht="15" customHeight="1">
      <c r="A50" s="392"/>
      <c r="B50" s="392"/>
      <c r="C50" s="362"/>
      <c r="D50" s="1022"/>
      <c r="E50" s="1022"/>
    </row>
    <row r="51" spans="1:16" ht="15" customHeight="1">
      <c r="A51" s="392"/>
      <c r="B51" s="392"/>
      <c r="C51" s="362"/>
      <c r="D51" s="1022"/>
      <c r="E51" s="1022"/>
    </row>
    <row r="52" spans="1:16" ht="15" customHeight="1">
      <c r="A52" s="392"/>
      <c r="B52" s="392"/>
      <c r="C52" s="362"/>
      <c r="D52" s="1022"/>
      <c r="E52" s="1022"/>
    </row>
    <row r="53" spans="1:16" ht="15" customHeight="1">
      <c r="A53" s="392"/>
      <c r="B53" s="392"/>
      <c r="C53" s="362"/>
      <c r="D53" s="1022"/>
      <c r="E53" s="1022"/>
    </row>
    <row r="54" spans="1:16" ht="15" customHeight="1">
      <c r="A54" s="392"/>
      <c r="B54" s="392"/>
      <c r="C54" s="362"/>
      <c r="D54" s="1022"/>
      <c r="E54" s="1022"/>
    </row>
    <row r="55" spans="1:16" ht="15" customHeight="1">
      <c r="A55" s="392"/>
      <c r="B55" s="392"/>
      <c r="C55" s="362"/>
      <c r="D55" s="1022"/>
      <c r="E55" s="1022"/>
    </row>
    <row r="56" spans="1:16" ht="15" customHeight="1">
      <c r="A56" s="392"/>
      <c r="B56" s="392"/>
      <c r="C56" s="362"/>
      <c r="D56" s="1022"/>
      <c r="E56" s="1022"/>
    </row>
    <row r="57" spans="1:16" ht="15" customHeight="1">
      <c r="A57" s="392"/>
      <c r="B57" s="392"/>
      <c r="C57" s="362"/>
      <c r="D57" s="1022"/>
      <c r="E57" s="1022"/>
    </row>
    <row r="58" spans="1:16" ht="15" customHeight="1">
      <c r="D58" s="1024"/>
      <c r="E58" s="1024"/>
    </row>
    <row r="59" spans="1:16" ht="15" customHeight="1">
      <c r="D59" s="1024"/>
      <c r="E59" s="1024"/>
    </row>
    <row r="60" spans="1:16" ht="15" customHeight="1">
      <c r="D60" s="1024"/>
      <c r="E60" s="1024"/>
    </row>
    <row r="61" spans="1:16" ht="15" customHeight="1"/>
    <row r="62" spans="1:16" ht="15" customHeight="1"/>
    <row r="63" spans="1:16" ht="15" customHeight="1"/>
    <row r="64" spans="1:16" s="990" customFormat="1" ht="15" customHeight="1">
      <c r="C64" s="566"/>
      <c r="D64" s="566"/>
      <c r="E64" s="566"/>
      <c r="F64" s="566"/>
      <c r="G64" s="566"/>
      <c r="H64" s="566"/>
      <c r="I64" s="566"/>
      <c r="J64" s="566"/>
      <c r="K64" s="566"/>
      <c r="L64" s="566"/>
      <c r="M64" s="566"/>
      <c r="N64" s="566"/>
      <c r="O64" s="566"/>
      <c r="P64" s="566"/>
    </row>
    <row r="65" spans="3:16" s="990" customFormat="1" ht="15" customHeight="1">
      <c r="C65" s="566"/>
      <c r="D65" s="566"/>
      <c r="E65" s="566"/>
      <c r="F65" s="566"/>
      <c r="G65" s="566"/>
      <c r="H65" s="566"/>
      <c r="I65" s="566"/>
      <c r="J65" s="566"/>
      <c r="K65" s="566"/>
      <c r="L65" s="566"/>
      <c r="M65" s="566"/>
      <c r="N65" s="566"/>
      <c r="O65" s="566"/>
      <c r="P65" s="566"/>
    </row>
    <row r="66" spans="3:16" s="990" customFormat="1" ht="15" customHeight="1">
      <c r="C66" s="566"/>
      <c r="D66" s="566"/>
      <c r="E66" s="566"/>
      <c r="F66" s="566"/>
      <c r="G66" s="566"/>
      <c r="H66" s="566"/>
      <c r="I66" s="566"/>
      <c r="J66" s="566"/>
      <c r="K66" s="566"/>
      <c r="L66" s="566"/>
      <c r="M66" s="566"/>
      <c r="N66" s="566"/>
      <c r="O66" s="566"/>
      <c r="P66" s="566"/>
    </row>
    <row r="67" spans="3:16" s="990" customFormat="1" ht="15" customHeight="1">
      <c r="C67" s="566"/>
      <c r="D67" s="566"/>
      <c r="E67" s="566"/>
      <c r="F67" s="566"/>
      <c r="G67" s="566"/>
      <c r="H67" s="566"/>
      <c r="I67" s="566"/>
      <c r="J67" s="566"/>
      <c r="K67" s="566"/>
      <c r="L67" s="566"/>
      <c r="M67" s="566"/>
      <c r="N67" s="566"/>
      <c r="O67" s="566"/>
      <c r="P67" s="566"/>
    </row>
    <row r="68" spans="3:16" s="990" customFormat="1" ht="15" customHeight="1">
      <c r="C68" s="566"/>
      <c r="D68" s="566"/>
      <c r="E68" s="566"/>
      <c r="F68" s="566"/>
      <c r="G68" s="566"/>
      <c r="H68" s="566"/>
      <c r="I68" s="566"/>
      <c r="J68" s="566"/>
      <c r="K68" s="566"/>
      <c r="L68" s="566"/>
      <c r="M68" s="566"/>
      <c r="N68" s="566"/>
      <c r="O68" s="566"/>
      <c r="P68" s="566"/>
    </row>
    <row r="69" spans="3:16" s="990" customFormat="1" ht="15" customHeight="1">
      <c r="C69" s="566"/>
      <c r="D69" s="566"/>
      <c r="E69" s="566"/>
      <c r="F69" s="566"/>
      <c r="G69" s="566"/>
      <c r="H69" s="566"/>
      <c r="I69" s="566"/>
      <c r="J69" s="566"/>
      <c r="K69" s="566"/>
      <c r="L69" s="566"/>
      <c r="M69" s="566"/>
      <c r="N69" s="566"/>
      <c r="O69" s="566"/>
      <c r="P69" s="566"/>
    </row>
    <row r="70" spans="3:16" s="990" customFormat="1" ht="15" customHeight="1">
      <c r="C70" s="566"/>
      <c r="D70" s="566"/>
      <c r="E70" s="566"/>
      <c r="F70" s="566"/>
      <c r="G70" s="566"/>
      <c r="H70" s="566"/>
      <c r="I70" s="566"/>
      <c r="J70" s="566"/>
      <c r="K70" s="566"/>
      <c r="L70" s="566"/>
      <c r="M70" s="566"/>
      <c r="N70" s="566"/>
      <c r="O70" s="566"/>
      <c r="P70" s="566"/>
    </row>
    <row r="71" spans="3:16" s="990" customFormat="1" ht="15" customHeight="1">
      <c r="C71" s="566"/>
      <c r="D71" s="566"/>
      <c r="E71" s="566"/>
      <c r="F71" s="566"/>
      <c r="G71" s="566"/>
      <c r="H71" s="566"/>
      <c r="I71" s="566"/>
      <c r="J71" s="566"/>
      <c r="K71" s="566"/>
      <c r="L71" s="566"/>
      <c r="M71" s="566"/>
      <c r="N71" s="566"/>
      <c r="O71" s="566"/>
      <c r="P71" s="566"/>
    </row>
    <row r="72" spans="3:16" s="990" customFormat="1" ht="15" customHeight="1">
      <c r="C72" s="566"/>
      <c r="D72" s="566"/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66"/>
    </row>
    <row r="73" spans="3:16" s="990" customFormat="1" ht="15" customHeight="1">
      <c r="C73" s="566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66"/>
    </row>
    <row r="74" spans="3:16" s="990" customFormat="1" ht="15" customHeight="1">
      <c r="C74" s="566"/>
      <c r="D74" s="566"/>
      <c r="E74" s="566"/>
      <c r="F74" s="566"/>
      <c r="G74" s="566"/>
      <c r="H74" s="566"/>
      <c r="I74" s="566"/>
      <c r="J74" s="566"/>
      <c r="K74" s="566"/>
      <c r="L74" s="566"/>
      <c r="M74" s="566"/>
      <c r="N74" s="566"/>
      <c r="O74" s="566"/>
      <c r="P74" s="566"/>
    </row>
  </sheetData>
  <mergeCells count="12">
    <mergeCell ref="A39:G39"/>
    <mergeCell ref="F18:F19"/>
    <mergeCell ref="D13:D14"/>
    <mergeCell ref="B6:C6"/>
    <mergeCell ref="E6:F6"/>
    <mergeCell ref="A38:G38"/>
    <mergeCell ref="B15:B18"/>
    <mergeCell ref="A3:G3"/>
    <mergeCell ref="B4:C4"/>
    <mergeCell ref="B25:B26"/>
    <mergeCell ref="F22:F23"/>
    <mergeCell ref="A1:G1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X63"/>
  <sheetViews>
    <sheetView showGridLines="0" zoomScaleNormal="100" zoomScaleSheetLayoutView="100" workbookViewId="0"/>
  </sheetViews>
  <sheetFormatPr defaultRowHeight="11.25"/>
  <cols>
    <col min="1" max="1" width="7.7109375" style="1025" customWidth="1"/>
    <col min="2" max="2" width="4.85546875" style="1025" customWidth="1"/>
    <col min="3" max="12" width="7.42578125" style="1025" customWidth="1"/>
    <col min="13" max="15" width="7.28515625" style="1025" customWidth="1"/>
    <col min="16" max="16" width="13.5703125" style="1025" customWidth="1"/>
    <col min="17" max="17" width="8.140625" style="1025" customWidth="1"/>
    <col min="18" max="254" width="9.140625" style="1025"/>
    <col min="255" max="255" width="3" style="1025" customWidth="1"/>
    <col min="256" max="256" width="4.5703125" style="1025" customWidth="1"/>
    <col min="257" max="266" width="11.7109375" style="1025" customWidth="1"/>
    <col min="267" max="510" width="9.140625" style="1025"/>
    <col min="511" max="511" width="3" style="1025" customWidth="1"/>
    <col min="512" max="512" width="4.5703125" style="1025" customWidth="1"/>
    <col min="513" max="522" width="11.7109375" style="1025" customWidth="1"/>
    <col min="523" max="766" width="9.140625" style="1025"/>
    <col min="767" max="767" width="3" style="1025" customWidth="1"/>
    <col min="768" max="768" width="4.5703125" style="1025" customWidth="1"/>
    <col min="769" max="778" width="11.7109375" style="1025" customWidth="1"/>
    <col min="779" max="1022" width="9.140625" style="1025"/>
    <col min="1023" max="1023" width="3" style="1025" customWidth="1"/>
    <col min="1024" max="1024" width="4.5703125" style="1025" customWidth="1"/>
    <col min="1025" max="1034" width="11.7109375" style="1025" customWidth="1"/>
    <col min="1035" max="1278" width="9.140625" style="1025"/>
    <col min="1279" max="1279" width="3" style="1025" customWidth="1"/>
    <col min="1280" max="1280" width="4.5703125" style="1025" customWidth="1"/>
    <col min="1281" max="1290" width="11.7109375" style="1025" customWidth="1"/>
    <col min="1291" max="1534" width="9.140625" style="1025"/>
    <col min="1535" max="1535" width="3" style="1025" customWidth="1"/>
    <col min="1536" max="1536" width="4.5703125" style="1025" customWidth="1"/>
    <col min="1537" max="1546" width="11.7109375" style="1025" customWidth="1"/>
    <col min="1547" max="1790" width="9.140625" style="1025"/>
    <col min="1791" max="1791" width="3" style="1025" customWidth="1"/>
    <col min="1792" max="1792" width="4.5703125" style="1025" customWidth="1"/>
    <col min="1793" max="1802" width="11.7109375" style="1025" customWidth="1"/>
    <col min="1803" max="2046" width="9.140625" style="1025"/>
    <col min="2047" max="2047" width="3" style="1025" customWidth="1"/>
    <col min="2048" max="2048" width="4.5703125" style="1025" customWidth="1"/>
    <col min="2049" max="2058" width="11.7109375" style="1025" customWidth="1"/>
    <col min="2059" max="2302" width="9.140625" style="1025"/>
    <col min="2303" max="2303" width="3" style="1025" customWidth="1"/>
    <col min="2304" max="2304" width="4.5703125" style="1025" customWidth="1"/>
    <col min="2305" max="2314" width="11.7109375" style="1025" customWidth="1"/>
    <col min="2315" max="2558" width="9.140625" style="1025"/>
    <col min="2559" max="2559" width="3" style="1025" customWidth="1"/>
    <col min="2560" max="2560" width="4.5703125" style="1025" customWidth="1"/>
    <col min="2561" max="2570" width="11.7109375" style="1025" customWidth="1"/>
    <col min="2571" max="2814" width="9.140625" style="1025"/>
    <col min="2815" max="2815" width="3" style="1025" customWidth="1"/>
    <col min="2816" max="2816" width="4.5703125" style="1025" customWidth="1"/>
    <col min="2817" max="2826" width="11.7109375" style="1025" customWidth="1"/>
    <col min="2827" max="3070" width="9.140625" style="1025"/>
    <col min="3071" max="3071" width="3" style="1025" customWidth="1"/>
    <col min="3072" max="3072" width="4.5703125" style="1025" customWidth="1"/>
    <col min="3073" max="3082" width="11.7109375" style="1025" customWidth="1"/>
    <col min="3083" max="3326" width="9.140625" style="1025"/>
    <col min="3327" max="3327" width="3" style="1025" customWidth="1"/>
    <col min="3328" max="3328" width="4.5703125" style="1025" customWidth="1"/>
    <col min="3329" max="3338" width="11.7109375" style="1025" customWidth="1"/>
    <col min="3339" max="3582" width="9.140625" style="1025"/>
    <col min="3583" max="3583" width="3" style="1025" customWidth="1"/>
    <col min="3584" max="3584" width="4.5703125" style="1025" customWidth="1"/>
    <col min="3585" max="3594" width="11.7109375" style="1025" customWidth="1"/>
    <col min="3595" max="3838" width="9.140625" style="1025"/>
    <col min="3839" max="3839" width="3" style="1025" customWidth="1"/>
    <col min="3840" max="3840" width="4.5703125" style="1025" customWidth="1"/>
    <col min="3841" max="3850" width="11.7109375" style="1025" customWidth="1"/>
    <col min="3851" max="4094" width="9.140625" style="1025"/>
    <col min="4095" max="4095" width="3" style="1025" customWidth="1"/>
    <col min="4096" max="4096" width="4.5703125" style="1025" customWidth="1"/>
    <col min="4097" max="4106" width="11.7109375" style="1025" customWidth="1"/>
    <col min="4107" max="4350" width="9.140625" style="1025"/>
    <col min="4351" max="4351" width="3" style="1025" customWidth="1"/>
    <col min="4352" max="4352" width="4.5703125" style="1025" customWidth="1"/>
    <col min="4353" max="4362" width="11.7109375" style="1025" customWidth="1"/>
    <col min="4363" max="4606" width="9.140625" style="1025"/>
    <col min="4607" max="4607" width="3" style="1025" customWidth="1"/>
    <col min="4608" max="4608" width="4.5703125" style="1025" customWidth="1"/>
    <col min="4609" max="4618" width="11.7109375" style="1025" customWidth="1"/>
    <col min="4619" max="4862" width="9.140625" style="1025"/>
    <col min="4863" max="4863" width="3" style="1025" customWidth="1"/>
    <col min="4864" max="4864" width="4.5703125" style="1025" customWidth="1"/>
    <col min="4865" max="4874" width="11.7109375" style="1025" customWidth="1"/>
    <col min="4875" max="5118" width="9.140625" style="1025"/>
    <col min="5119" max="5119" width="3" style="1025" customWidth="1"/>
    <col min="5120" max="5120" width="4.5703125" style="1025" customWidth="1"/>
    <col min="5121" max="5130" width="11.7109375" style="1025" customWidth="1"/>
    <col min="5131" max="5374" width="9.140625" style="1025"/>
    <col min="5375" max="5375" width="3" style="1025" customWidth="1"/>
    <col min="5376" max="5376" width="4.5703125" style="1025" customWidth="1"/>
    <col min="5377" max="5386" width="11.7109375" style="1025" customWidth="1"/>
    <col min="5387" max="5630" width="9.140625" style="1025"/>
    <col min="5631" max="5631" width="3" style="1025" customWidth="1"/>
    <col min="5632" max="5632" width="4.5703125" style="1025" customWidth="1"/>
    <col min="5633" max="5642" width="11.7109375" style="1025" customWidth="1"/>
    <col min="5643" max="5886" width="9.140625" style="1025"/>
    <col min="5887" max="5887" width="3" style="1025" customWidth="1"/>
    <col min="5888" max="5888" width="4.5703125" style="1025" customWidth="1"/>
    <col min="5889" max="5898" width="11.7109375" style="1025" customWidth="1"/>
    <col min="5899" max="6142" width="9.140625" style="1025"/>
    <col min="6143" max="6143" width="3" style="1025" customWidth="1"/>
    <col min="6144" max="6144" width="4.5703125" style="1025" customWidth="1"/>
    <col min="6145" max="6154" width="11.7109375" style="1025" customWidth="1"/>
    <col min="6155" max="6398" width="9.140625" style="1025"/>
    <col min="6399" max="6399" width="3" style="1025" customWidth="1"/>
    <col min="6400" max="6400" width="4.5703125" style="1025" customWidth="1"/>
    <col min="6401" max="6410" width="11.7109375" style="1025" customWidth="1"/>
    <col min="6411" max="6654" width="9.140625" style="1025"/>
    <col min="6655" max="6655" width="3" style="1025" customWidth="1"/>
    <col min="6656" max="6656" width="4.5703125" style="1025" customWidth="1"/>
    <col min="6657" max="6666" width="11.7109375" style="1025" customWidth="1"/>
    <col min="6667" max="6910" width="9.140625" style="1025"/>
    <col min="6911" max="6911" width="3" style="1025" customWidth="1"/>
    <col min="6912" max="6912" width="4.5703125" style="1025" customWidth="1"/>
    <col min="6913" max="6922" width="11.7109375" style="1025" customWidth="1"/>
    <col min="6923" max="7166" width="9.140625" style="1025"/>
    <col min="7167" max="7167" width="3" style="1025" customWidth="1"/>
    <col min="7168" max="7168" width="4.5703125" style="1025" customWidth="1"/>
    <col min="7169" max="7178" width="11.7109375" style="1025" customWidth="1"/>
    <col min="7179" max="7422" width="9.140625" style="1025"/>
    <col min="7423" max="7423" width="3" style="1025" customWidth="1"/>
    <col min="7424" max="7424" width="4.5703125" style="1025" customWidth="1"/>
    <col min="7425" max="7434" width="11.7109375" style="1025" customWidth="1"/>
    <col min="7435" max="7678" width="9.140625" style="1025"/>
    <col min="7679" max="7679" width="3" style="1025" customWidth="1"/>
    <col min="7680" max="7680" width="4.5703125" style="1025" customWidth="1"/>
    <col min="7681" max="7690" width="11.7109375" style="1025" customWidth="1"/>
    <col min="7691" max="7934" width="9.140625" style="1025"/>
    <col min="7935" max="7935" width="3" style="1025" customWidth="1"/>
    <col min="7936" max="7936" width="4.5703125" style="1025" customWidth="1"/>
    <col min="7937" max="7946" width="11.7109375" style="1025" customWidth="1"/>
    <col min="7947" max="8190" width="9.140625" style="1025"/>
    <col min="8191" max="8191" width="3" style="1025" customWidth="1"/>
    <col min="8192" max="8192" width="4.5703125" style="1025" customWidth="1"/>
    <col min="8193" max="8202" width="11.7109375" style="1025" customWidth="1"/>
    <col min="8203" max="8446" width="9.140625" style="1025"/>
    <col min="8447" max="8447" width="3" style="1025" customWidth="1"/>
    <col min="8448" max="8448" width="4.5703125" style="1025" customWidth="1"/>
    <col min="8449" max="8458" width="11.7109375" style="1025" customWidth="1"/>
    <col min="8459" max="8702" width="9.140625" style="1025"/>
    <col min="8703" max="8703" width="3" style="1025" customWidth="1"/>
    <col min="8704" max="8704" width="4.5703125" style="1025" customWidth="1"/>
    <col min="8705" max="8714" width="11.7109375" style="1025" customWidth="1"/>
    <col min="8715" max="8958" width="9.140625" style="1025"/>
    <col min="8959" max="8959" width="3" style="1025" customWidth="1"/>
    <col min="8960" max="8960" width="4.5703125" style="1025" customWidth="1"/>
    <col min="8961" max="8970" width="11.7109375" style="1025" customWidth="1"/>
    <col min="8971" max="9214" width="9.140625" style="1025"/>
    <col min="9215" max="9215" width="3" style="1025" customWidth="1"/>
    <col min="9216" max="9216" width="4.5703125" style="1025" customWidth="1"/>
    <col min="9217" max="9226" width="11.7109375" style="1025" customWidth="1"/>
    <col min="9227" max="9470" width="9.140625" style="1025"/>
    <col min="9471" max="9471" width="3" style="1025" customWidth="1"/>
    <col min="9472" max="9472" width="4.5703125" style="1025" customWidth="1"/>
    <col min="9473" max="9482" width="11.7109375" style="1025" customWidth="1"/>
    <col min="9483" max="9726" width="9.140625" style="1025"/>
    <col min="9727" max="9727" width="3" style="1025" customWidth="1"/>
    <col min="9728" max="9728" width="4.5703125" style="1025" customWidth="1"/>
    <col min="9729" max="9738" width="11.7109375" style="1025" customWidth="1"/>
    <col min="9739" max="9982" width="9.140625" style="1025"/>
    <col min="9983" max="9983" width="3" style="1025" customWidth="1"/>
    <col min="9984" max="9984" width="4.5703125" style="1025" customWidth="1"/>
    <col min="9985" max="9994" width="11.7109375" style="1025" customWidth="1"/>
    <col min="9995" max="10238" width="9.140625" style="1025"/>
    <col min="10239" max="10239" width="3" style="1025" customWidth="1"/>
    <col min="10240" max="10240" width="4.5703125" style="1025" customWidth="1"/>
    <col min="10241" max="10250" width="11.7109375" style="1025" customWidth="1"/>
    <col min="10251" max="10494" width="9.140625" style="1025"/>
    <col min="10495" max="10495" width="3" style="1025" customWidth="1"/>
    <col min="10496" max="10496" width="4.5703125" style="1025" customWidth="1"/>
    <col min="10497" max="10506" width="11.7109375" style="1025" customWidth="1"/>
    <col min="10507" max="10750" width="9.140625" style="1025"/>
    <col min="10751" max="10751" width="3" style="1025" customWidth="1"/>
    <col min="10752" max="10752" width="4.5703125" style="1025" customWidth="1"/>
    <col min="10753" max="10762" width="11.7109375" style="1025" customWidth="1"/>
    <col min="10763" max="11006" width="9.140625" style="1025"/>
    <col min="11007" max="11007" width="3" style="1025" customWidth="1"/>
    <col min="11008" max="11008" width="4.5703125" style="1025" customWidth="1"/>
    <col min="11009" max="11018" width="11.7109375" style="1025" customWidth="1"/>
    <col min="11019" max="11262" width="9.140625" style="1025"/>
    <col min="11263" max="11263" width="3" style="1025" customWidth="1"/>
    <col min="11264" max="11264" width="4.5703125" style="1025" customWidth="1"/>
    <col min="11265" max="11274" width="11.7109375" style="1025" customWidth="1"/>
    <col min="11275" max="11518" width="9.140625" style="1025"/>
    <col min="11519" max="11519" width="3" style="1025" customWidth="1"/>
    <col min="11520" max="11520" width="4.5703125" style="1025" customWidth="1"/>
    <col min="11521" max="11530" width="11.7109375" style="1025" customWidth="1"/>
    <col min="11531" max="11774" width="9.140625" style="1025"/>
    <col min="11775" max="11775" width="3" style="1025" customWidth="1"/>
    <col min="11776" max="11776" width="4.5703125" style="1025" customWidth="1"/>
    <col min="11777" max="11786" width="11.7109375" style="1025" customWidth="1"/>
    <col min="11787" max="12030" width="9.140625" style="1025"/>
    <col min="12031" max="12031" width="3" style="1025" customWidth="1"/>
    <col min="12032" max="12032" width="4.5703125" style="1025" customWidth="1"/>
    <col min="12033" max="12042" width="11.7109375" style="1025" customWidth="1"/>
    <col min="12043" max="12286" width="9.140625" style="1025"/>
    <col min="12287" max="12287" width="3" style="1025" customWidth="1"/>
    <col min="12288" max="12288" width="4.5703125" style="1025" customWidth="1"/>
    <col min="12289" max="12298" width="11.7109375" style="1025" customWidth="1"/>
    <col min="12299" max="12542" width="9.140625" style="1025"/>
    <col min="12543" max="12543" width="3" style="1025" customWidth="1"/>
    <col min="12544" max="12544" width="4.5703125" style="1025" customWidth="1"/>
    <col min="12545" max="12554" width="11.7109375" style="1025" customWidth="1"/>
    <col min="12555" max="12798" width="9.140625" style="1025"/>
    <col min="12799" max="12799" width="3" style="1025" customWidth="1"/>
    <col min="12800" max="12800" width="4.5703125" style="1025" customWidth="1"/>
    <col min="12801" max="12810" width="11.7109375" style="1025" customWidth="1"/>
    <col min="12811" max="13054" width="9.140625" style="1025"/>
    <col min="13055" max="13055" width="3" style="1025" customWidth="1"/>
    <col min="13056" max="13056" width="4.5703125" style="1025" customWidth="1"/>
    <col min="13057" max="13066" width="11.7109375" style="1025" customWidth="1"/>
    <col min="13067" max="13310" width="9.140625" style="1025"/>
    <col min="13311" max="13311" width="3" style="1025" customWidth="1"/>
    <col min="13312" max="13312" width="4.5703125" style="1025" customWidth="1"/>
    <col min="13313" max="13322" width="11.7109375" style="1025" customWidth="1"/>
    <col min="13323" max="13566" width="9.140625" style="1025"/>
    <col min="13567" max="13567" width="3" style="1025" customWidth="1"/>
    <col min="13568" max="13568" width="4.5703125" style="1025" customWidth="1"/>
    <col min="13569" max="13578" width="11.7109375" style="1025" customWidth="1"/>
    <col min="13579" max="13822" width="9.140625" style="1025"/>
    <col min="13823" max="13823" width="3" style="1025" customWidth="1"/>
    <col min="13824" max="13824" width="4.5703125" style="1025" customWidth="1"/>
    <col min="13825" max="13834" width="11.7109375" style="1025" customWidth="1"/>
    <col min="13835" max="14078" width="9.140625" style="1025"/>
    <col min="14079" max="14079" width="3" style="1025" customWidth="1"/>
    <col min="14080" max="14080" width="4.5703125" style="1025" customWidth="1"/>
    <col min="14081" max="14090" width="11.7109375" style="1025" customWidth="1"/>
    <col min="14091" max="14334" width="9.140625" style="1025"/>
    <col min="14335" max="14335" width="3" style="1025" customWidth="1"/>
    <col min="14336" max="14336" width="4.5703125" style="1025" customWidth="1"/>
    <col min="14337" max="14346" width="11.7109375" style="1025" customWidth="1"/>
    <col min="14347" max="14590" width="9.140625" style="1025"/>
    <col min="14591" max="14591" width="3" style="1025" customWidth="1"/>
    <col min="14592" max="14592" width="4.5703125" style="1025" customWidth="1"/>
    <col min="14593" max="14602" width="11.7109375" style="1025" customWidth="1"/>
    <col min="14603" max="14846" width="9.140625" style="1025"/>
    <col min="14847" max="14847" width="3" style="1025" customWidth="1"/>
    <col min="14848" max="14848" width="4.5703125" style="1025" customWidth="1"/>
    <col min="14849" max="14858" width="11.7109375" style="1025" customWidth="1"/>
    <col min="14859" max="15102" width="9.140625" style="1025"/>
    <col min="15103" max="15103" width="3" style="1025" customWidth="1"/>
    <col min="15104" max="15104" width="4.5703125" style="1025" customWidth="1"/>
    <col min="15105" max="15114" width="11.7109375" style="1025" customWidth="1"/>
    <col min="15115" max="15358" width="9.140625" style="1025"/>
    <col min="15359" max="15359" width="3" style="1025" customWidth="1"/>
    <col min="15360" max="15360" width="4.5703125" style="1025" customWidth="1"/>
    <col min="15361" max="15370" width="11.7109375" style="1025" customWidth="1"/>
    <col min="15371" max="15614" width="9.140625" style="1025"/>
    <col min="15615" max="15615" width="3" style="1025" customWidth="1"/>
    <col min="15616" max="15616" width="4.5703125" style="1025" customWidth="1"/>
    <col min="15617" max="15626" width="11.7109375" style="1025" customWidth="1"/>
    <col min="15627" max="15870" width="9.140625" style="1025"/>
    <col min="15871" max="15871" width="3" style="1025" customWidth="1"/>
    <col min="15872" max="15872" width="4.5703125" style="1025" customWidth="1"/>
    <col min="15873" max="15882" width="11.7109375" style="1025" customWidth="1"/>
    <col min="15883" max="16126" width="9.140625" style="1025"/>
    <col min="16127" max="16127" width="3" style="1025" customWidth="1"/>
    <col min="16128" max="16128" width="4.5703125" style="1025" customWidth="1"/>
    <col min="16129" max="16138" width="11.7109375" style="1025" customWidth="1"/>
    <col min="16139" max="16383" width="9.140625" style="1025"/>
    <col min="16384" max="16384" width="9.140625" style="1025" customWidth="1"/>
  </cols>
  <sheetData>
    <row r="1" spans="1:24" ht="18" customHeight="1">
      <c r="A1" s="777" t="s">
        <v>509</v>
      </c>
      <c r="B1" s="777"/>
      <c r="C1" s="777"/>
      <c r="D1" s="777"/>
      <c r="E1" s="777"/>
      <c r="F1" s="777"/>
      <c r="G1" s="777"/>
      <c r="H1" s="777"/>
      <c r="I1" s="777"/>
      <c r="J1" s="777"/>
      <c r="K1" s="1040"/>
      <c r="L1" s="1040"/>
      <c r="M1" s="964"/>
      <c r="N1" s="964"/>
      <c r="O1" s="1028"/>
      <c r="P1" s="965"/>
      <c r="Q1" s="965"/>
      <c r="R1" s="1028"/>
    </row>
    <row r="2" spans="1:24" ht="5.0999999999999996" customHeight="1">
      <c r="A2" s="1041"/>
      <c r="B2" s="966"/>
      <c r="C2" s="1041"/>
      <c r="D2" s="966"/>
      <c r="E2" s="966"/>
      <c r="F2" s="966"/>
      <c r="G2" s="966"/>
      <c r="H2" s="966"/>
      <c r="I2" s="966"/>
      <c r="J2" s="966"/>
      <c r="K2" s="966"/>
      <c r="L2" s="966"/>
      <c r="M2" s="954"/>
      <c r="N2" s="954"/>
      <c r="O2" s="954"/>
      <c r="P2" s="954"/>
      <c r="Q2" s="954"/>
    </row>
    <row r="3" spans="1:24" ht="15" customHeight="1">
      <c r="A3" s="1674" t="s">
        <v>444</v>
      </c>
      <c r="B3" s="1675"/>
      <c r="C3" s="1675"/>
      <c r="D3" s="1675"/>
      <c r="E3" s="1675"/>
      <c r="F3" s="1675"/>
      <c r="G3" s="1675"/>
      <c r="H3" s="1675"/>
      <c r="I3" s="1675"/>
      <c r="J3" s="1675"/>
      <c r="K3" s="1675"/>
      <c r="L3" s="1676"/>
      <c r="M3" s="1028"/>
    </row>
    <row r="4" spans="1:24" ht="48" customHeight="1">
      <c r="A4" s="1757" t="s">
        <v>555</v>
      </c>
      <c r="B4" s="1758"/>
      <c r="C4" s="186">
        <v>40205</v>
      </c>
      <c r="D4" s="186">
        <v>40597</v>
      </c>
      <c r="E4" s="186">
        <v>40945</v>
      </c>
      <c r="F4" s="186">
        <v>41299</v>
      </c>
      <c r="G4" s="186">
        <v>41666</v>
      </c>
      <c r="H4" s="186">
        <v>42040</v>
      </c>
      <c r="I4" s="186">
        <v>42388</v>
      </c>
      <c r="J4" s="186">
        <v>42754</v>
      </c>
      <c r="K4" s="186">
        <v>43158</v>
      </c>
      <c r="L4" s="186">
        <v>43488</v>
      </c>
      <c r="M4" s="1028"/>
      <c r="O4" s="1039"/>
      <c r="P4" s="1039"/>
      <c r="Q4" s="1039"/>
      <c r="R4" s="1039"/>
      <c r="S4" s="1039"/>
      <c r="T4" s="1039"/>
      <c r="U4" s="1039"/>
      <c r="V4" s="1039"/>
      <c r="W4" s="1039"/>
      <c r="X4" s="1039"/>
    </row>
    <row r="5" spans="1:24" ht="9.9499999999999993" customHeight="1">
      <c r="A5" s="1037"/>
      <c r="B5" s="1037"/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28"/>
      <c r="O5" s="1039"/>
      <c r="P5" s="1039"/>
      <c r="Q5" s="1039"/>
      <c r="R5" s="1039"/>
      <c r="S5" s="1039"/>
      <c r="T5" s="1039"/>
      <c r="U5" s="1039"/>
      <c r="V5" s="1039"/>
      <c r="W5" s="1039"/>
      <c r="X5" s="1039"/>
    </row>
    <row r="6" spans="1:24" ht="11.45" customHeight="1">
      <c r="A6" s="1752" t="s">
        <v>445</v>
      </c>
      <c r="B6" s="948">
        <v>0.29166666666666669</v>
      </c>
      <c r="C6" s="475">
        <v>2736.6589182608068</v>
      </c>
      <c r="D6" s="475">
        <v>2456.1929280416666</v>
      </c>
      <c r="E6" s="475">
        <v>2908.3884999999991</v>
      </c>
      <c r="F6" s="475">
        <v>2103.8630548482829</v>
      </c>
      <c r="G6" s="475">
        <v>2118.8216310410239</v>
      </c>
      <c r="H6" s="475">
        <v>1953.2691353326843</v>
      </c>
      <c r="I6" s="475">
        <v>2201.3380119980397</v>
      </c>
      <c r="J6" s="475">
        <v>2452.6003164624221</v>
      </c>
      <c r="K6" s="475">
        <v>2591.3613018396077</v>
      </c>
      <c r="L6" s="475">
        <v>2345.9263006680926</v>
      </c>
      <c r="M6" s="1035"/>
      <c r="N6" s="1036"/>
      <c r="O6" s="1027"/>
      <c r="P6" s="1027"/>
      <c r="Q6" s="1027"/>
      <c r="R6" s="1027"/>
      <c r="S6" s="1027"/>
      <c r="T6" s="1027"/>
      <c r="U6" s="1027"/>
      <c r="V6" s="1027"/>
      <c r="W6" s="1027"/>
      <c r="X6" s="1027"/>
    </row>
    <row r="7" spans="1:24" ht="11.45" customHeight="1">
      <c r="A7" s="1753"/>
      <c r="B7" s="933">
        <v>0.33333333333333298</v>
      </c>
      <c r="C7" s="478">
        <v>2889.5498509836493</v>
      </c>
      <c r="D7" s="478">
        <v>2569.6202490416667</v>
      </c>
      <c r="E7" s="153">
        <v>2954.2884999999987</v>
      </c>
      <c r="F7" s="478">
        <v>2194.6489989709817</v>
      </c>
      <c r="G7" s="478">
        <v>2194.989631041024</v>
      </c>
      <c r="H7" s="478">
        <v>2074.6325577326843</v>
      </c>
      <c r="I7" s="478">
        <v>2334.6570119980397</v>
      </c>
      <c r="J7" s="478">
        <v>2544.5603164624217</v>
      </c>
      <c r="K7" s="478">
        <v>2696.6163018396073</v>
      </c>
      <c r="L7" s="478">
        <v>2412.6233006680927</v>
      </c>
      <c r="M7" s="1035"/>
      <c r="N7" s="1036"/>
      <c r="O7" s="1027"/>
      <c r="P7" s="1027"/>
      <c r="Q7" s="1027"/>
      <c r="R7" s="1027"/>
      <c r="S7" s="1027"/>
      <c r="T7" s="1027"/>
      <c r="U7" s="1027"/>
      <c r="V7" s="1027"/>
      <c r="W7" s="1027"/>
      <c r="X7" s="1027"/>
    </row>
    <row r="8" spans="1:24" ht="11.45" customHeight="1">
      <c r="A8" s="1753"/>
      <c r="B8" s="933">
        <v>0.375</v>
      </c>
      <c r="C8" s="153">
        <v>2914.4205080620309</v>
      </c>
      <c r="D8" s="153">
        <v>2599.8781200416665</v>
      </c>
      <c r="E8" s="478">
        <v>2901.2884999999997</v>
      </c>
      <c r="F8" s="478">
        <v>2223.9489989709818</v>
      </c>
      <c r="G8" s="478">
        <v>2194.3756310410236</v>
      </c>
      <c r="H8" s="153">
        <v>2147.9999567326845</v>
      </c>
      <c r="I8" s="478">
        <v>2346.4560119980388</v>
      </c>
      <c r="J8" s="478">
        <v>2587.5763164624218</v>
      </c>
      <c r="K8" s="153">
        <v>2726.900301839607</v>
      </c>
      <c r="L8" s="153">
        <v>2426.2663006680923</v>
      </c>
      <c r="M8" s="1035"/>
      <c r="N8" s="1036"/>
      <c r="O8" s="1027"/>
      <c r="P8" s="1027"/>
      <c r="Q8" s="1027"/>
      <c r="R8" s="1027"/>
      <c r="S8" s="1027"/>
      <c r="T8" s="1027"/>
      <c r="U8" s="1027"/>
      <c r="V8" s="1027"/>
      <c r="W8" s="1027"/>
      <c r="X8" s="1027"/>
    </row>
    <row r="9" spans="1:24" ht="11.45" customHeight="1">
      <c r="A9" s="1753"/>
      <c r="B9" s="933">
        <v>0.41666666666666702</v>
      </c>
      <c r="C9" s="478">
        <v>2867.8250011145087</v>
      </c>
      <c r="D9" s="478">
        <v>2546.3114990416666</v>
      </c>
      <c r="E9" s="478">
        <v>2812.7884999999997</v>
      </c>
      <c r="F9" s="153">
        <v>2232.7489989709816</v>
      </c>
      <c r="G9" s="153">
        <v>2200.4136310410245</v>
      </c>
      <c r="H9" s="478">
        <v>2138.4938278326845</v>
      </c>
      <c r="I9" s="153">
        <v>2349.5470119980396</v>
      </c>
      <c r="J9" s="153">
        <v>2638.7143164624217</v>
      </c>
      <c r="K9" s="478">
        <v>2670.2773018396069</v>
      </c>
      <c r="L9" s="478">
        <v>2425.4673006680928</v>
      </c>
      <c r="M9" s="1035"/>
      <c r="N9" s="1036"/>
      <c r="O9" s="1027"/>
      <c r="P9" s="1027"/>
      <c r="Q9" s="1027"/>
      <c r="R9" s="1027"/>
      <c r="S9" s="1027"/>
      <c r="T9" s="1027"/>
      <c r="U9" s="1027"/>
      <c r="V9" s="1027"/>
      <c r="W9" s="1027"/>
      <c r="X9" s="1027"/>
    </row>
    <row r="10" spans="1:24" ht="11.45" customHeight="1">
      <c r="A10" s="1753"/>
      <c r="B10" s="933">
        <v>0.45833333333333298</v>
      </c>
      <c r="C10" s="478">
        <v>2759.2128278469158</v>
      </c>
      <c r="D10" s="478">
        <v>2437.1390720416671</v>
      </c>
      <c r="E10" s="478">
        <v>2700.5884999999998</v>
      </c>
      <c r="F10" s="478">
        <v>2196.6489989709817</v>
      </c>
      <c r="G10" s="478">
        <v>2155.0226310410239</v>
      </c>
      <c r="H10" s="478">
        <v>2052.8729706326844</v>
      </c>
      <c r="I10" s="478">
        <v>2311.1380119980399</v>
      </c>
      <c r="J10" s="478">
        <v>2536.1673164624217</v>
      </c>
      <c r="K10" s="478">
        <v>2583.9263018396077</v>
      </c>
      <c r="L10" s="478">
        <v>2376.9683006680921</v>
      </c>
      <c r="M10" s="1035"/>
      <c r="N10" s="1036"/>
      <c r="O10" s="1027"/>
      <c r="P10" s="1027"/>
      <c r="Q10" s="1027"/>
      <c r="R10" s="1027"/>
      <c r="S10" s="1027"/>
      <c r="T10" s="1027"/>
      <c r="U10" s="1027"/>
      <c r="V10" s="1027"/>
      <c r="W10" s="1027"/>
      <c r="X10" s="1027"/>
    </row>
    <row r="11" spans="1:24" ht="11.45" customHeight="1">
      <c r="A11" s="1753"/>
      <c r="B11" s="933">
        <v>0.5</v>
      </c>
      <c r="C11" s="478">
        <v>2612.3595713246832</v>
      </c>
      <c r="D11" s="478">
        <v>2346.823568041666</v>
      </c>
      <c r="E11" s="478">
        <v>2650.4884999999995</v>
      </c>
      <c r="F11" s="478">
        <v>2143.5489989709818</v>
      </c>
      <c r="G11" s="478">
        <v>2136.6026310410239</v>
      </c>
      <c r="H11" s="478">
        <v>1960.2654233326841</v>
      </c>
      <c r="I11" s="478">
        <v>2208.0520119980392</v>
      </c>
      <c r="J11" s="478">
        <v>2435.9553164624217</v>
      </c>
      <c r="K11" s="478">
        <v>2487.2373018396079</v>
      </c>
      <c r="L11" s="478">
        <v>2297.6783006680926</v>
      </c>
      <c r="M11" s="1035"/>
      <c r="N11" s="1036"/>
      <c r="O11" s="1027"/>
      <c r="P11" s="1027"/>
      <c r="Q11" s="1027"/>
      <c r="R11" s="1027"/>
      <c r="S11" s="1027"/>
      <c r="T11" s="1027"/>
      <c r="U11" s="1027"/>
      <c r="V11" s="1027"/>
      <c r="W11" s="1027"/>
      <c r="X11" s="1027"/>
    </row>
    <row r="12" spans="1:24" ht="11.45" customHeight="1">
      <c r="A12" s="1753"/>
      <c r="B12" s="933">
        <v>0.54166666666666696</v>
      </c>
      <c r="C12" s="478">
        <v>2505.0704223951866</v>
      </c>
      <c r="D12" s="478">
        <v>2261.8686780416665</v>
      </c>
      <c r="E12" s="478">
        <v>2584.5884999999998</v>
      </c>
      <c r="F12" s="478">
        <v>2225.6489989709821</v>
      </c>
      <c r="G12" s="478">
        <v>2093.8066310410236</v>
      </c>
      <c r="H12" s="478">
        <v>1882.0585056326843</v>
      </c>
      <c r="I12" s="478">
        <v>2138.2060119980392</v>
      </c>
      <c r="J12" s="478">
        <v>2334.8033164624217</v>
      </c>
      <c r="K12" s="478">
        <v>2452.1243018396076</v>
      </c>
      <c r="L12" s="478">
        <v>2249.7793006680927</v>
      </c>
      <c r="M12" s="1035"/>
      <c r="N12" s="1036"/>
      <c r="O12" s="1027"/>
      <c r="P12" s="1027"/>
      <c r="Q12" s="1027"/>
      <c r="R12" s="1027"/>
      <c r="S12" s="1027"/>
      <c r="T12" s="1027"/>
      <c r="U12" s="1027"/>
      <c r="V12" s="1027"/>
      <c r="W12" s="1027"/>
      <c r="X12" s="1027"/>
    </row>
    <row r="13" spans="1:24" ht="11.45" customHeight="1">
      <c r="A13" s="1753"/>
      <c r="B13" s="931">
        <v>0.58333333333333304</v>
      </c>
      <c r="C13" s="482">
        <v>2412.3707683540601</v>
      </c>
      <c r="D13" s="482">
        <v>2185.4219870416664</v>
      </c>
      <c r="E13" s="482">
        <v>2568.9884999999995</v>
      </c>
      <c r="F13" s="482">
        <v>2104.3489989709819</v>
      </c>
      <c r="G13" s="482">
        <v>2045.0836310410239</v>
      </c>
      <c r="H13" s="482">
        <v>1835.0364464326844</v>
      </c>
      <c r="I13" s="482">
        <v>2084.5030119980393</v>
      </c>
      <c r="J13" s="482">
        <v>2274.758316462422</v>
      </c>
      <c r="K13" s="482">
        <v>2368.342301839607</v>
      </c>
      <c r="L13" s="482">
        <v>2215.539300668092</v>
      </c>
      <c r="M13" s="1035"/>
      <c r="N13" s="1036"/>
      <c r="O13" s="1027"/>
      <c r="P13" s="1027"/>
      <c r="Q13" s="1027"/>
      <c r="R13" s="1027"/>
      <c r="S13" s="1027"/>
      <c r="T13" s="1027"/>
      <c r="U13" s="1027"/>
      <c r="V13" s="1027"/>
      <c r="W13" s="1027"/>
      <c r="X13" s="1027"/>
    </row>
    <row r="14" spans="1:24" ht="11.45" customHeight="1">
      <c r="A14" s="1753"/>
      <c r="B14" s="948">
        <v>0.625</v>
      </c>
      <c r="C14" s="475">
        <v>2356.8467861575054</v>
      </c>
      <c r="D14" s="475">
        <v>2132.4713650416666</v>
      </c>
      <c r="E14" s="475">
        <v>2585.6884999999993</v>
      </c>
      <c r="F14" s="475">
        <v>2043.3489989709817</v>
      </c>
      <c r="G14" s="475">
        <v>2035.5446310410241</v>
      </c>
      <c r="H14" s="475">
        <v>1832.4015887326841</v>
      </c>
      <c r="I14" s="475">
        <v>2078.1570119980393</v>
      </c>
      <c r="J14" s="475">
        <v>2242.4393164624221</v>
      </c>
      <c r="K14" s="475">
        <v>2349.304301839607</v>
      </c>
      <c r="L14" s="475">
        <v>2186.7923006680926</v>
      </c>
      <c r="M14" s="1035"/>
      <c r="N14" s="1036"/>
      <c r="O14" s="1027"/>
      <c r="P14" s="1027"/>
      <c r="Q14" s="1027"/>
      <c r="R14" s="1027"/>
      <c r="S14" s="1027"/>
      <c r="T14" s="1027"/>
      <c r="U14" s="1027"/>
      <c r="V14" s="1027"/>
      <c r="W14" s="1027"/>
      <c r="X14" s="1027"/>
    </row>
    <row r="15" spans="1:24" ht="11.45" customHeight="1">
      <c r="A15" s="1753"/>
      <c r="B15" s="933">
        <v>0.66666666666666696</v>
      </c>
      <c r="C15" s="478">
        <v>2436.5266187362204</v>
      </c>
      <c r="D15" s="478">
        <v>2118.5780070416668</v>
      </c>
      <c r="E15" s="478">
        <v>2625.5884999999998</v>
      </c>
      <c r="F15" s="478">
        <v>2037.7489989709816</v>
      </c>
      <c r="G15" s="478">
        <v>2008.242631041024</v>
      </c>
      <c r="H15" s="478">
        <v>1847.7050204326845</v>
      </c>
      <c r="I15" s="478">
        <v>2107.6250119980396</v>
      </c>
      <c r="J15" s="478">
        <v>2283.8203164624219</v>
      </c>
      <c r="K15" s="478">
        <v>2360.7003018396072</v>
      </c>
      <c r="L15" s="478">
        <v>2215.6543006680931</v>
      </c>
      <c r="M15" s="1035"/>
      <c r="N15" s="1036"/>
      <c r="O15" s="1027"/>
      <c r="P15" s="1027"/>
      <c r="Q15" s="1027"/>
      <c r="R15" s="1027"/>
      <c r="S15" s="1027"/>
      <c r="T15" s="1027"/>
      <c r="U15" s="1027"/>
      <c r="V15" s="1027"/>
      <c r="W15" s="1027"/>
      <c r="X15" s="1027"/>
    </row>
    <row r="16" spans="1:24" ht="11.45" customHeight="1">
      <c r="A16" s="1753"/>
      <c r="B16" s="933">
        <v>0.70833333333333304</v>
      </c>
      <c r="C16" s="478">
        <v>2509.9135725357928</v>
      </c>
      <c r="D16" s="478">
        <v>2166.2629630416664</v>
      </c>
      <c r="E16" s="478">
        <v>2681.8884999999991</v>
      </c>
      <c r="F16" s="478">
        <v>2086.748998970982</v>
      </c>
      <c r="G16" s="478">
        <v>2023.6326310410241</v>
      </c>
      <c r="H16" s="478">
        <v>1909.0109820326841</v>
      </c>
      <c r="I16" s="478">
        <v>2152.2500119980396</v>
      </c>
      <c r="J16" s="478">
        <v>2353.6263164624215</v>
      </c>
      <c r="K16" s="478">
        <v>2427.5773018396076</v>
      </c>
      <c r="L16" s="478">
        <v>2244.9323006680929</v>
      </c>
      <c r="M16" s="1035"/>
      <c r="N16" s="1036"/>
      <c r="O16" s="1027"/>
      <c r="P16" s="1027"/>
      <c r="Q16" s="1027"/>
      <c r="R16" s="1027"/>
      <c r="S16" s="1027"/>
      <c r="T16" s="1027"/>
      <c r="U16" s="1027"/>
      <c r="V16" s="1027"/>
      <c r="W16" s="1027"/>
      <c r="X16" s="1027"/>
    </row>
    <row r="17" spans="1:24" ht="11.45" customHeight="1">
      <c r="A17" s="1753"/>
      <c r="B17" s="933">
        <v>0.75</v>
      </c>
      <c r="C17" s="478">
        <v>2532.8574061516297</v>
      </c>
      <c r="D17" s="478">
        <v>2252.1626130416666</v>
      </c>
      <c r="E17" s="478">
        <v>2742.9884999999995</v>
      </c>
      <c r="F17" s="478">
        <v>2115.6489989709821</v>
      </c>
      <c r="G17" s="478">
        <v>2017.0806310410239</v>
      </c>
      <c r="H17" s="478">
        <v>1974.8062833326842</v>
      </c>
      <c r="I17" s="478">
        <v>2187.2840119980392</v>
      </c>
      <c r="J17" s="478">
        <v>2422.0823164624221</v>
      </c>
      <c r="K17" s="478">
        <v>2417.7273018396072</v>
      </c>
      <c r="L17" s="478">
        <v>2265.2783006680925</v>
      </c>
      <c r="M17" s="1035"/>
      <c r="N17" s="1036"/>
      <c r="O17" s="1027"/>
      <c r="P17" s="1027"/>
      <c r="Q17" s="1027"/>
      <c r="R17" s="1027"/>
      <c r="S17" s="1027"/>
      <c r="T17" s="1027"/>
      <c r="U17" s="1027"/>
      <c r="V17" s="1027"/>
      <c r="W17" s="1027"/>
      <c r="X17" s="1027"/>
    </row>
    <row r="18" spans="1:24" ht="11.45" customHeight="1">
      <c r="A18" s="1753"/>
      <c r="B18" s="933">
        <v>0.79166666666666696</v>
      </c>
      <c r="C18" s="478">
        <v>2520.9327649160841</v>
      </c>
      <c r="D18" s="478">
        <v>2301.2609520416668</v>
      </c>
      <c r="E18" s="478">
        <v>2748.2885000000001</v>
      </c>
      <c r="F18" s="478">
        <v>2119.3489989709819</v>
      </c>
      <c r="G18" s="478">
        <v>2008.374631041024</v>
      </c>
      <c r="H18" s="478">
        <v>1989.9747410326843</v>
      </c>
      <c r="I18" s="478">
        <v>2200.0360119980396</v>
      </c>
      <c r="J18" s="478">
        <v>2428.184316462422</v>
      </c>
      <c r="K18" s="478">
        <v>2505.7143018396073</v>
      </c>
      <c r="L18" s="478">
        <v>2257.1453006680931</v>
      </c>
      <c r="M18" s="1035"/>
      <c r="N18" s="1036"/>
      <c r="O18" s="1027"/>
      <c r="P18" s="1027"/>
      <c r="Q18" s="1027"/>
      <c r="R18" s="1027"/>
      <c r="S18" s="1027"/>
      <c r="T18" s="1027"/>
      <c r="U18" s="1027"/>
      <c r="V18" s="1027"/>
      <c r="W18" s="1027"/>
      <c r="X18" s="1027"/>
    </row>
    <row r="19" spans="1:24" ht="11.45" customHeight="1">
      <c r="A19" s="1753"/>
      <c r="B19" s="933">
        <v>0.83333333333333304</v>
      </c>
      <c r="C19" s="478">
        <v>2500.3500738224802</v>
      </c>
      <c r="D19" s="478">
        <v>2317.0014850416665</v>
      </c>
      <c r="E19" s="478">
        <v>2692.3884999999991</v>
      </c>
      <c r="F19" s="478">
        <v>2101.0489989709822</v>
      </c>
      <c r="G19" s="478">
        <v>1983.4026310410241</v>
      </c>
      <c r="H19" s="478">
        <v>1990.5735591326841</v>
      </c>
      <c r="I19" s="478">
        <v>2210.9910119980395</v>
      </c>
      <c r="J19" s="478">
        <v>2437.1683164624214</v>
      </c>
      <c r="K19" s="478">
        <v>2491.3843018396069</v>
      </c>
      <c r="L19" s="478">
        <v>2248.4173006680926</v>
      </c>
      <c r="M19" s="1035"/>
      <c r="N19" s="1036"/>
      <c r="O19" s="1027"/>
      <c r="P19" s="1027"/>
      <c r="Q19" s="1027"/>
      <c r="R19" s="1027"/>
      <c r="S19" s="1027"/>
      <c r="T19" s="1027"/>
      <c r="U19" s="1027"/>
      <c r="V19" s="1027"/>
      <c r="W19" s="1027"/>
      <c r="X19" s="1027"/>
    </row>
    <row r="20" spans="1:24" ht="11.45" customHeight="1">
      <c r="A20" s="1753"/>
      <c r="B20" s="933">
        <v>0.875</v>
      </c>
      <c r="C20" s="478">
        <v>2443.2874217400922</v>
      </c>
      <c r="D20" s="478">
        <v>2292.8395200416671</v>
      </c>
      <c r="E20" s="478">
        <v>2562.1884999999993</v>
      </c>
      <c r="F20" s="478">
        <v>2066.4489989709818</v>
      </c>
      <c r="G20" s="478">
        <v>1911.1726310410238</v>
      </c>
      <c r="H20" s="478">
        <v>1861.1223130326841</v>
      </c>
      <c r="I20" s="478">
        <v>2181.6590119980392</v>
      </c>
      <c r="J20" s="478">
        <v>2420.5483164624216</v>
      </c>
      <c r="K20" s="478">
        <v>2368.6753018396071</v>
      </c>
      <c r="L20" s="478">
        <v>2212.6813006680923</v>
      </c>
      <c r="M20" s="1035"/>
      <c r="N20" s="1036"/>
      <c r="O20" s="1027"/>
      <c r="P20" s="1027"/>
      <c r="Q20" s="1027"/>
      <c r="R20" s="1027"/>
      <c r="S20" s="1027"/>
      <c r="T20" s="1027"/>
      <c r="U20" s="1027"/>
      <c r="V20" s="1027"/>
      <c r="W20" s="1027"/>
      <c r="X20" s="1027"/>
    </row>
    <row r="21" spans="1:24" ht="11.45" customHeight="1">
      <c r="A21" s="1753"/>
      <c r="B21" s="931">
        <v>0.91666666666666696</v>
      </c>
      <c r="C21" s="482">
        <v>2329.4125059962016</v>
      </c>
      <c r="D21" s="482">
        <v>2202.6865130416668</v>
      </c>
      <c r="E21" s="482">
        <v>2368.8884999999996</v>
      </c>
      <c r="F21" s="482">
        <v>1980.7489989709818</v>
      </c>
      <c r="G21" s="482">
        <v>1796.7866310410238</v>
      </c>
      <c r="H21" s="482">
        <v>1725.0926551326843</v>
      </c>
      <c r="I21" s="482">
        <v>2085.1040119980398</v>
      </c>
      <c r="J21" s="482">
        <v>2329.7683164624218</v>
      </c>
      <c r="K21" s="482">
        <v>2285.6313018396072</v>
      </c>
      <c r="L21" s="482">
        <v>2087.2173006680928</v>
      </c>
      <c r="M21" s="1035"/>
      <c r="N21" s="1036"/>
      <c r="O21" s="1027"/>
      <c r="P21" s="1027"/>
      <c r="Q21" s="1027"/>
      <c r="R21" s="1027"/>
      <c r="S21" s="1027"/>
      <c r="T21" s="1027"/>
      <c r="U21" s="1027"/>
      <c r="V21" s="1027"/>
      <c r="W21" s="1027"/>
      <c r="X21" s="1027"/>
    </row>
    <row r="22" spans="1:24" ht="11.45" customHeight="1">
      <c r="A22" s="1753"/>
      <c r="B22" s="948">
        <v>0.95833333333333304</v>
      </c>
      <c r="C22" s="475">
        <v>2098.2722655492794</v>
      </c>
      <c r="D22" s="475">
        <v>2007.7472660416665</v>
      </c>
      <c r="E22" s="475">
        <v>2155.4884999999995</v>
      </c>
      <c r="F22" s="475">
        <v>1802.6489989709819</v>
      </c>
      <c r="G22" s="475">
        <v>1641.8436310410239</v>
      </c>
      <c r="H22" s="475">
        <v>1553.1324124326839</v>
      </c>
      <c r="I22" s="475">
        <v>1915.8120119980395</v>
      </c>
      <c r="J22" s="475">
        <v>2138.4973164624221</v>
      </c>
      <c r="K22" s="475">
        <v>2112.6863018396079</v>
      </c>
      <c r="L22" s="475">
        <v>1880.4143006680929</v>
      </c>
      <c r="M22" s="1035"/>
      <c r="N22" s="1036"/>
      <c r="O22" s="1027"/>
      <c r="P22" s="1027"/>
      <c r="Q22" s="1027"/>
      <c r="R22" s="1027"/>
      <c r="S22" s="1027"/>
      <c r="T22" s="1027"/>
      <c r="U22" s="1027"/>
      <c r="V22" s="1027"/>
      <c r="W22" s="1027"/>
      <c r="X22" s="1027"/>
    </row>
    <row r="23" spans="1:24" ht="11.45" customHeight="1">
      <c r="A23" s="1753"/>
      <c r="B23" s="933">
        <v>1</v>
      </c>
      <c r="C23" s="478">
        <v>1925.8898477219327</v>
      </c>
      <c r="D23" s="478">
        <v>1859.3817340416667</v>
      </c>
      <c r="E23" s="158">
        <v>2137.9884999999995</v>
      </c>
      <c r="F23" s="478">
        <v>1651.248998970982</v>
      </c>
      <c r="G23" s="478">
        <v>1480.1316310410236</v>
      </c>
      <c r="H23" s="478">
        <v>1401.1587703326841</v>
      </c>
      <c r="I23" s="478">
        <v>1781.6290119980392</v>
      </c>
      <c r="J23" s="478">
        <v>1995.1463164624222</v>
      </c>
      <c r="K23" s="478">
        <v>1929.6453018396076</v>
      </c>
      <c r="L23" s="478">
        <v>1733.1783006680926</v>
      </c>
      <c r="M23" s="1035"/>
      <c r="N23" s="1036"/>
      <c r="O23" s="1027"/>
      <c r="P23" s="1027"/>
      <c r="Q23" s="1027"/>
      <c r="R23" s="1027"/>
      <c r="S23" s="1027"/>
      <c r="T23" s="1027"/>
      <c r="U23" s="1027"/>
      <c r="V23" s="1027"/>
      <c r="W23" s="1027"/>
      <c r="X23" s="1027"/>
    </row>
    <row r="24" spans="1:24" ht="11.45" customHeight="1">
      <c r="A24" s="1753"/>
      <c r="B24" s="933">
        <v>1.0416666666666701</v>
      </c>
      <c r="C24" s="158">
        <v>1863.4589633738224</v>
      </c>
      <c r="D24" s="158">
        <v>1789.0320270416667</v>
      </c>
      <c r="E24" s="478">
        <v>2144.3884999999996</v>
      </c>
      <c r="F24" s="478">
        <v>1576.9489989709818</v>
      </c>
      <c r="G24" s="478">
        <v>1399.3916310410239</v>
      </c>
      <c r="H24" s="478">
        <v>1334.7265074326838</v>
      </c>
      <c r="I24" s="478">
        <v>1665.4260119980393</v>
      </c>
      <c r="J24" s="478">
        <v>1895.9083164624219</v>
      </c>
      <c r="K24" s="158">
        <v>1884.2693018396076</v>
      </c>
      <c r="L24" s="158">
        <v>1640.9033006680925</v>
      </c>
      <c r="M24" s="1035"/>
      <c r="N24" s="1036"/>
      <c r="O24" s="1027"/>
      <c r="P24" s="1027"/>
      <c r="Q24" s="1027"/>
      <c r="R24" s="1027"/>
      <c r="S24" s="1027"/>
      <c r="T24" s="1027"/>
      <c r="U24" s="1027"/>
      <c r="V24" s="1027"/>
      <c r="W24" s="1027"/>
      <c r="X24" s="1027"/>
    </row>
    <row r="25" spans="1:24" ht="11.45" customHeight="1">
      <c r="A25" s="1753"/>
      <c r="B25" s="933">
        <v>1.0833333333333299</v>
      </c>
      <c r="C25" s="478">
        <v>1863.8403375048149</v>
      </c>
      <c r="D25" s="478">
        <v>1800.0557150416666</v>
      </c>
      <c r="E25" s="478">
        <v>2166.5884999999994</v>
      </c>
      <c r="F25" s="158">
        <v>1576.748998970982</v>
      </c>
      <c r="G25" s="158">
        <v>1383.0646310410239</v>
      </c>
      <c r="H25" s="158">
        <v>1325.833667132684</v>
      </c>
      <c r="I25" s="158">
        <v>1652.9030119980393</v>
      </c>
      <c r="J25" s="158">
        <v>1886.3903164624217</v>
      </c>
      <c r="K25" s="478">
        <v>1890.7623018396071</v>
      </c>
      <c r="L25" s="478">
        <v>1650.7973006680925</v>
      </c>
      <c r="M25" s="1035"/>
      <c r="N25" s="1036"/>
      <c r="O25" s="1027"/>
      <c r="P25" s="1027"/>
      <c r="Q25" s="1027"/>
      <c r="R25" s="1027"/>
      <c r="S25" s="1027"/>
      <c r="T25" s="1027"/>
      <c r="U25" s="1027"/>
      <c r="V25" s="1027"/>
      <c r="W25" s="1027"/>
      <c r="X25" s="1027"/>
    </row>
    <row r="26" spans="1:24" ht="11.45" customHeight="1">
      <c r="A26" s="1753"/>
      <c r="B26" s="933">
        <v>1.125</v>
      </c>
      <c r="C26" s="478">
        <v>1893.1311773425764</v>
      </c>
      <c r="D26" s="478">
        <v>1844.7340530416664</v>
      </c>
      <c r="E26" s="478">
        <v>2234.1884999999997</v>
      </c>
      <c r="F26" s="478">
        <v>1600.1489989709823</v>
      </c>
      <c r="G26" s="478">
        <v>1393.750631041024</v>
      </c>
      <c r="H26" s="478">
        <v>1342.3667297326845</v>
      </c>
      <c r="I26" s="478">
        <v>1660.9950119980394</v>
      </c>
      <c r="J26" s="478">
        <v>1901.8053164624221</v>
      </c>
      <c r="K26" s="478">
        <v>1923.1903018396076</v>
      </c>
      <c r="L26" s="478">
        <v>1686.8763006680929</v>
      </c>
      <c r="M26" s="1035"/>
      <c r="N26" s="1036"/>
      <c r="O26" s="1027"/>
      <c r="P26" s="1027"/>
      <c r="Q26" s="1027"/>
      <c r="R26" s="1027"/>
      <c r="S26" s="1027"/>
      <c r="T26" s="1027"/>
      <c r="U26" s="1027"/>
      <c r="V26" s="1027"/>
      <c r="W26" s="1027"/>
      <c r="X26" s="1027"/>
    </row>
    <row r="27" spans="1:24" ht="11.45" customHeight="1">
      <c r="A27" s="1753"/>
      <c r="B27" s="933">
        <v>1.1666666666666701</v>
      </c>
      <c r="C27" s="478">
        <v>1932.4138341509622</v>
      </c>
      <c r="D27" s="478">
        <v>1914.5581280416666</v>
      </c>
      <c r="E27" s="478">
        <v>2367.7884999999997</v>
      </c>
      <c r="F27" s="478">
        <v>1621.9489989709818</v>
      </c>
      <c r="G27" s="478">
        <v>1432.1426310410238</v>
      </c>
      <c r="H27" s="478">
        <v>1366.4663079326842</v>
      </c>
      <c r="I27" s="478">
        <v>1684.3140119980392</v>
      </c>
      <c r="J27" s="478">
        <v>1955.702316462422</v>
      </c>
      <c r="K27" s="478">
        <v>1976.4903018396071</v>
      </c>
      <c r="L27" s="478">
        <v>1755.2353006680926</v>
      </c>
      <c r="M27" s="1035"/>
      <c r="N27" s="1036"/>
      <c r="O27" s="1027"/>
      <c r="P27" s="1027"/>
      <c r="Q27" s="1027"/>
      <c r="R27" s="1027"/>
      <c r="S27" s="1027"/>
      <c r="T27" s="1027"/>
      <c r="U27" s="1027"/>
      <c r="V27" s="1027"/>
      <c r="W27" s="1027"/>
      <c r="X27" s="1027"/>
    </row>
    <row r="28" spans="1:24" ht="11.45" customHeight="1">
      <c r="A28" s="1753"/>
      <c r="B28" s="933">
        <v>1.2083333333333299</v>
      </c>
      <c r="C28" s="478">
        <v>2037.9034730354592</v>
      </c>
      <c r="D28" s="478">
        <v>2104.9092140416669</v>
      </c>
      <c r="E28" s="478">
        <v>2571.7884999999997</v>
      </c>
      <c r="F28" s="478">
        <v>1684.248998970982</v>
      </c>
      <c r="G28" s="478">
        <v>1527.8766310410235</v>
      </c>
      <c r="H28" s="478">
        <v>1467.8294474326844</v>
      </c>
      <c r="I28" s="478">
        <v>1773.4780119980392</v>
      </c>
      <c r="J28" s="478">
        <v>2078.240316462422</v>
      </c>
      <c r="K28" s="478">
        <v>2084.5113018396073</v>
      </c>
      <c r="L28" s="478">
        <v>1872.4783006680927</v>
      </c>
      <c r="M28" s="1035"/>
      <c r="N28" s="1036"/>
      <c r="O28" s="1027"/>
      <c r="P28" s="1027"/>
      <c r="Q28" s="1027"/>
      <c r="R28" s="1027"/>
      <c r="S28" s="1027"/>
      <c r="T28" s="1027"/>
      <c r="U28" s="1027"/>
      <c r="V28" s="1027"/>
      <c r="W28" s="1027"/>
      <c r="X28" s="1027"/>
    </row>
    <row r="29" spans="1:24" ht="11.45" customHeight="1">
      <c r="A29" s="1753"/>
      <c r="B29" s="937">
        <v>1.25</v>
      </c>
      <c r="C29" s="938">
        <v>2285.1545369232945</v>
      </c>
      <c r="D29" s="938">
        <v>2309.0782910416669</v>
      </c>
      <c r="E29" s="938">
        <v>2777.2884999999997</v>
      </c>
      <c r="F29" s="938">
        <v>1842.6489989709821</v>
      </c>
      <c r="G29" s="938">
        <v>1777.5406310410201</v>
      </c>
      <c r="H29" s="938">
        <v>1659.7278114326841</v>
      </c>
      <c r="I29" s="938">
        <v>1977.3327462969796</v>
      </c>
      <c r="J29" s="938">
        <v>2311.6453164624218</v>
      </c>
      <c r="K29" s="938">
        <v>2313.5433018396079</v>
      </c>
      <c r="L29" s="938">
        <v>2115.2913006680928</v>
      </c>
      <c r="M29" s="1035"/>
      <c r="N29" s="1036"/>
      <c r="O29" s="1027"/>
      <c r="P29" s="1027"/>
      <c r="Q29" s="1027"/>
      <c r="R29" s="1027"/>
      <c r="S29" s="1027"/>
      <c r="T29" s="1027"/>
      <c r="U29" s="1027"/>
      <c r="V29" s="1027"/>
      <c r="W29" s="1027"/>
      <c r="X29" s="1027"/>
    </row>
    <row r="30" spans="1:24" ht="11.45" customHeight="1">
      <c r="A30" s="1754"/>
      <c r="B30" s="931" t="s">
        <v>394</v>
      </c>
      <c r="C30" s="180">
        <f>SUM(C6:C29)</f>
        <v>57227.659453999979</v>
      </c>
      <c r="D30" s="180">
        <f t="shared" ref="D30:L30" si="0">SUM(D6:D29)</f>
        <v>52816.015948000007</v>
      </c>
      <c r="E30" s="180">
        <f t="shared" si="0"/>
        <v>61644.824000000001</v>
      </c>
      <c r="F30" s="180">
        <f t="shared" si="0"/>
        <v>47333.090031180858</v>
      </c>
      <c r="G30" s="180">
        <f t="shared" si="0"/>
        <v>44959.095144984552</v>
      </c>
      <c r="H30" s="180">
        <f t="shared" si="0"/>
        <v>42626.557620384425</v>
      </c>
      <c r="I30" s="180">
        <f t="shared" si="0"/>
        <v>49288.89302225189</v>
      </c>
      <c r="J30" s="180">
        <f t="shared" si="0"/>
        <v>54886.108595098136</v>
      </c>
      <c r="K30" s="180">
        <f t="shared" si="0"/>
        <v>55898.598244150569</v>
      </c>
      <c r="L30" s="180">
        <f t="shared" si="0"/>
        <v>50803.541216034224</v>
      </c>
      <c r="M30" s="1035"/>
      <c r="N30" s="1027"/>
      <c r="O30" s="1026"/>
      <c r="P30" s="1026"/>
      <c r="Q30" s="1027"/>
      <c r="R30" s="1027"/>
      <c r="S30" s="1027"/>
    </row>
    <row r="31" spans="1:24" ht="11.45" customHeight="1">
      <c r="A31" s="1755" t="s">
        <v>253</v>
      </c>
      <c r="B31" s="1756"/>
      <c r="C31" s="160">
        <f>MAX(C6:C29)</f>
        <v>2914.4205080620309</v>
      </c>
      <c r="D31" s="160">
        <f t="shared" ref="D31:L31" si="1">MAX(D6:D29)</f>
        <v>2599.8781200416665</v>
      </c>
      <c r="E31" s="160">
        <f t="shared" si="1"/>
        <v>2954.2884999999987</v>
      </c>
      <c r="F31" s="160">
        <f t="shared" si="1"/>
        <v>2232.7489989709816</v>
      </c>
      <c r="G31" s="160">
        <f t="shared" si="1"/>
        <v>2200.4136310410245</v>
      </c>
      <c r="H31" s="160">
        <f t="shared" si="1"/>
        <v>2147.9999567326845</v>
      </c>
      <c r="I31" s="160">
        <f t="shared" si="1"/>
        <v>2349.5470119980396</v>
      </c>
      <c r="J31" s="160">
        <f t="shared" si="1"/>
        <v>2638.7143164624217</v>
      </c>
      <c r="K31" s="160">
        <f t="shared" si="1"/>
        <v>2726.900301839607</v>
      </c>
      <c r="L31" s="160">
        <f t="shared" si="1"/>
        <v>2426.2663006680923</v>
      </c>
      <c r="M31" s="1028"/>
      <c r="O31" s="1026"/>
      <c r="P31" s="1026"/>
      <c r="R31" s="1027"/>
    </row>
    <row r="32" spans="1:24" ht="11.45" customHeight="1">
      <c r="A32" s="1755" t="s">
        <v>254</v>
      </c>
      <c r="B32" s="1756"/>
      <c r="C32" s="162">
        <f>MIN(C6:C29)</f>
        <v>1863.4589633738224</v>
      </c>
      <c r="D32" s="162">
        <f t="shared" ref="D32:L32" si="2">MIN(D6:D29)</f>
        <v>1789.0320270416667</v>
      </c>
      <c r="E32" s="162">
        <f t="shared" si="2"/>
        <v>2137.9884999999995</v>
      </c>
      <c r="F32" s="162">
        <f t="shared" si="2"/>
        <v>1576.748998970982</v>
      </c>
      <c r="G32" s="162">
        <f t="shared" si="2"/>
        <v>1383.0646310410239</v>
      </c>
      <c r="H32" s="162">
        <f t="shared" si="2"/>
        <v>1325.833667132684</v>
      </c>
      <c r="I32" s="162">
        <f t="shared" si="2"/>
        <v>1652.9030119980393</v>
      </c>
      <c r="J32" s="162">
        <f t="shared" si="2"/>
        <v>1886.3903164624217</v>
      </c>
      <c r="K32" s="162">
        <f t="shared" si="2"/>
        <v>1884.2693018396076</v>
      </c>
      <c r="L32" s="162">
        <f t="shared" si="2"/>
        <v>1640.9033006680925</v>
      </c>
      <c r="O32" s="1026"/>
      <c r="P32" s="1026"/>
      <c r="R32" s="1027"/>
    </row>
    <row r="33" spans="1:17" ht="9.9499999999999993" customHeight="1">
      <c r="A33" s="1031"/>
      <c r="B33" s="1032"/>
      <c r="C33" s="1033"/>
      <c r="D33" s="1033"/>
      <c r="E33" s="1033"/>
      <c r="F33" s="1033"/>
      <c r="G33" s="1033"/>
      <c r="H33" s="1033"/>
      <c r="I33" s="1033"/>
      <c r="J33" s="1033"/>
      <c r="K33" s="1033"/>
      <c r="L33" s="1033"/>
      <c r="M33" s="1028"/>
      <c r="O33" s="1026"/>
      <c r="P33" s="1026"/>
    </row>
    <row r="34" spans="1:17" ht="11.45" customHeight="1">
      <c r="A34" s="1752" t="s">
        <v>3</v>
      </c>
      <c r="B34" s="948">
        <v>0.29166666666666669</v>
      </c>
      <c r="C34" s="475">
        <v>28996.052079145567</v>
      </c>
      <c r="D34" s="475">
        <v>26017.698859810775</v>
      </c>
      <c r="E34" s="475">
        <v>30737.930416666666</v>
      </c>
      <c r="F34" s="475">
        <v>22266.429208333335</v>
      </c>
      <c r="G34" s="475">
        <v>22573.246046685206</v>
      </c>
      <c r="H34" s="475">
        <v>20767.560091830124</v>
      </c>
      <c r="I34" s="475">
        <v>23478.139575631645</v>
      </c>
      <c r="J34" s="475">
        <v>26184.565835779566</v>
      </c>
      <c r="K34" s="475">
        <v>27640.519581221317</v>
      </c>
      <c r="L34" s="475">
        <v>25079.59785983467</v>
      </c>
      <c r="M34" s="1028"/>
      <c r="N34" s="1028"/>
      <c r="O34" s="1034"/>
      <c r="P34" s="1034"/>
      <c r="Q34" s="1028"/>
    </row>
    <row r="35" spans="1:17" ht="11.45" customHeight="1">
      <c r="A35" s="1753"/>
      <c r="B35" s="933">
        <v>0.33333333333333298</v>
      </c>
      <c r="C35" s="478">
        <v>30615.995806176805</v>
      </c>
      <c r="D35" s="478">
        <v>27219.199705514304</v>
      </c>
      <c r="E35" s="153">
        <v>31223.63041666667</v>
      </c>
      <c r="F35" s="478">
        <v>23227.629208333336</v>
      </c>
      <c r="G35" s="478">
        <v>23385.173713021381</v>
      </c>
      <c r="H35" s="478">
        <v>22057.299015316061</v>
      </c>
      <c r="I35" s="478">
        <v>24900.073323844281</v>
      </c>
      <c r="J35" s="478">
        <v>27166.94962977957</v>
      </c>
      <c r="K35" s="478">
        <v>28761.335546385391</v>
      </c>
      <c r="L35" s="478">
        <v>25802.583209834673</v>
      </c>
      <c r="M35" s="1028"/>
      <c r="N35" s="1028"/>
      <c r="O35" s="1026"/>
      <c r="P35" s="1030"/>
    </row>
    <row r="36" spans="1:17" ht="11.45" customHeight="1">
      <c r="A36" s="1753"/>
      <c r="B36" s="933">
        <v>0.375</v>
      </c>
      <c r="C36" s="153">
        <v>30879.510876716038</v>
      </c>
      <c r="D36" s="153">
        <v>27539.712058933004</v>
      </c>
      <c r="E36" s="478">
        <v>30662.230416666665</v>
      </c>
      <c r="F36" s="478">
        <v>23540.229208333334</v>
      </c>
      <c r="G36" s="478">
        <v>23377.53497986207</v>
      </c>
      <c r="H36" s="153">
        <v>22837.458170956761</v>
      </c>
      <c r="I36" s="478">
        <v>25026.028534198285</v>
      </c>
      <c r="J36" s="478">
        <v>27626.826953779568</v>
      </c>
      <c r="K36" s="153">
        <v>29083.726557086287</v>
      </c>
      <c r="L36" s="153">
        <v>25942.769669834674</v>
      </c>
      <c r="M36" s="1028"/>
      <c r="N36" s="1028"/>
      <c r="O36" s="1029"/>
      <c r="P36" s="1029"/>
      <c r="Q36" s="451"/>
    </row>
    <row r="37" spans="1:17" ht="11.45" customHeight="1">
      <c r="A37" s="1753"/>
      <c r="B37" s="933">
        <v>0.41666666666666702</v>
      </c>
      <c r="C37" s="478">
        <v>30385.811885917734</v>
      </c>
      <c r="D37" s="478">
        <v>26972.297260932261</v>
      </c>
      <c r="E37" s="478">
        <v>29728.230416666665</v>
      </c>
      <c r="F37" s="153">
        <v>23632.829208333336</v>
      </c>
      <c r="G37" s="153">
        <v>23441.019894975943</v>
      </c>
      <c r="H37" s="478">
        <v>22736.074307451792</v>
      </c>
      <c r="I37" s="153">
        <v>25059.023722618178</v>
      </c>
      <c r="J37" s="153">
        <v>28171.296493779566</v>
      </c>
      <c r="K37" s="478">
        <v>28479.87263305586</v>
      </c>
      <c r="L37" s="478">
        <v>25929.390606834673</v>
      </c>
      <c r="M37" s="1028"/>
      <c r="N37" s="1028"/>
      <c r="O37" s="1026"/>
      <c r="P37" s="1026"/>
    </row>
    <row r="38" spans="1:17" ht="11.45" customHeight="1">
      <c r="A38" s="1753"/>
      <c r="B38" s="933">
        <v>0.45833333333333298</v>
      </c>
      <c r="C38" s="478">
        <v>29235.020235748281</v>
      </c>
      <c r="D38" s="478">
        <v>25815.867203239137</v>
      </c>
      <c r="E38" s="478">
        <v>28543.230416666665</v>
      </c>
      <c r="F38" s="478">
        <v>23250.129208333336</v>
      </c>
      <c r="G38" s="478">
        <v>22956.682953098043</v>
      </c>
      <c r="H38" s="478">
        <v>21825.4551559096</v>
      </c>
      <c r="I38" s="478">
        <v>24648.795421492523</v>
      </c>
      <c r="J38" s="478">
        <v>27076.159659779565</v>
      </c>
      <c r="K38" s="478">
        <v>27558.681909699972</v>
      </c>
      <c r="L38" s="478">
        <v>25412.341273834671</v>
      </c>
      <c r="M38" s="1028"/>
      <c r="N38" s="1028"/>
      <c r="O38" s="1026"/>
      <c r="P38" s="1026"/>
    </row>
    <row r="39" spans="1:17" ht="11.45" customHeight="1">
      <c r="A39" s="1753"/>
      <c r="B39" s="933">
        <v>0.5</v>
      </c>
      <c r="C39" s="478">
        <v>27679.048227071031</v>
      </c>
      <c r="D39" s="478">
        <v>24859.182751208911</v>
      </c>
      <c r="E39" s="478">
        <v>28013.630416666667</v>
      </c>
      <c r="F39" s="478">
        <v>22688.429208333331</v>
      </c>
      <c r="G39" s="478">
        <v>22761.836147021229</v>
      </c>
      <c r="H39" s="478">
        <v>20840.382035821978</v>
      </c>
      <c r="I39" s="478">
        <v>23547.992291357779</v>
      </c>
      <c r="J39" s="478">
        <v>26005.188849779566</v>
      </c>
      <c r="K39" s="478">
        <v>26527.14239962443</v>
      </c>
      <c r="L39" s="478">
        <v>24565.015977834672</v>
      </c>
      <c r="M39" s="1028"/>
      <c r="N39" s="1028"/>
    </row>
    <row r="40" spans="1:17" ht="11.45" customHeight="1">
      <c r="A40" s="1753"/>
      <c r="B40" s="933">
        <v>0.54166666666666696</v>
      </c>
      <c r="C40" s="478">
        <v>26542.274576131746</v>
      </c>
      <c r="D40" s="478">
        <v>23959.281640244208</v>
      </c>
      <c r="E40" s="478">
        <v>27317.530416666665</v>
      </c>
      <c r="F40" s="478">
        <v>23558.629208333332</v>
      </c>
      <c r="G40" s="478">
        <v>22305.715056306235</v>
      </c>
      <c r="H40" s="478">
        <v>20008.800558322451</v>
      </c>
      <c r="I40" s="478">
        <v>22802.59622884318</v>
      </c>
      <c r="J40" s="478">
        <v>24925.715650779566</v>
      </c>
      <c r="K40" s="478">
        <v>26153.79974725399</v>
      </c>
      <c r="L40" s="478">
        <v>24048.561186834668</v>
      </c>
      <c r="M40" s="1028"/>
      <c r="N40" s="1028"/>
    </row>
    <row r="41" spans="1:17" ht="11.45" customHeight="1">
      <c r="A41" s="1753"/>
      <c r="B41" s="931">
        <v>0.58333333333333304</v>
      </c>
      <c r="C41" s="482">
        <v>25560.082758817698</v>
      </c>
      <c r="D41" s="482">
        <v>23149.505273510338</v>
      </c>
      <c r="E41" s="482">
        <v>27152.530416666665</v>
      </c>
      <c r="F41" s="482">
        <v>22273.629208333336</v>
      </c>
      <c r="G41" s="482">
        <v>21786.433085761622</v>
      </c>
      <c r="H41" s="482">
        <v>19508.309503871733</v>
      </c>
      <c r="I41" s="482">
        <v>22229.839457419126</v>
      </c>
      <c r="J41" s="482">
        <v>24284.284614779568</v>
      </c>
      <c r="K41" s="482">
        <v>25259.70306706944</v>
      </c>
      <c r="L41" s="482">
        <v>23680.224947834668</v>
      </c>
      <c r="M41" s="1028"/>
      <c r="N41" s="1028"/>
    </row>
    <row r="42" spans="1:17" ht="11.45" customHeight="1">
      <c r="A42" s="1753"/>
      <c r="B42" s="948">
        <v>0.625</v>
      </c>
      <c r="C42" s="475">
        <v>24971.782818087042</v>
      </c>
      <c r="D42" s="475">
        <v>22588.615564111951</v>
      </c>
      <c r="E42" s="475">
        <v>27330.330416666668</v>
      </c>
      <c r="F42" s="475">
        <v>21626.729208333334</v>
      </c>
      <c r="G42" s="475">
        <v>21685.53457381664</v>
      </c>
      <c r="H42" s="475">
        <v>19480.288207103615</v>
      </c>
      <c r="I42" s="475">
        <v>22162.231810354926</v>
      </c>
      <c r="J42" s="475">
        <v>23938.892584779569</v>
      </c>
      <c r="K42" s="475">
        <v>25055.573584802762</v>
      </c>
      <c r="L42" s="475">
        <v>23373.962599834675</v>
      </c>
      <c r="M42" s="1028"/>
      <c r="N42" s="1028"/>
    </row>
    <row r="43" spans="1:17" ht="11.45" customHeight="1">
      <c r="A43" s="1753"/>
      <c r="B43" s="933">
        <v>0.66666666666666696</v>
      </c>
      <c r="C43" s="478">
        <v>25816.024151814636</v>
      </c>
      <c r="D43" s="478">
        <v>22441.447481153686</v>
      </c>
      <c r="E43" s="478">
        <v>27750.230416666665</v>
      </c>
      <c r="F43" s="478">
        <v>21568.329208333333</v>
      </c>
      <c r="G43" s="478">
        <v>21393.672225857208</v>
      </c>
      <c r="H43" s="478">
        <v>19643.098836568686</v>
      </c>
      <c r="I43" s="478">
        <v>22476.358523062405</v>
      </c>
      <c r="J43" s="478">
        <v>24380.650299779569</v>
      </c>
      <c r="K43" s="478">
        <v>25178.529644050683</v>
      </c>
      <c r="L43" s="478">
        <v>23684.09418583467</v>
      </c>
      <c r="M43" s="1028"/>
      <c r="N43" s="1028"/>
    </row>
    <row r="44" spans="1:17" ht="11.45" customHeight="1">
      <c r="A44" s="1753"/>
      <c r="B44" s="933">
        <v>0.70833333333333304</v>
      </c>
      <c r="C44" s="478">
        <v>26593.589788549005</v>
      </c>
      <c r="D44" s="478">
        <v>22946.559604548853</v>
      </c>
      <c r="E44" s="478">
        <v>28344.430416666666</v>
      </c>
      <c r="F44" s="478">
        <v>22087.629208333336</v>
      </c>
      <c r="G44" s="478">
        <v>21557.381144776322</v>
      </c>
      <c r="H44" s="478">
        <v>20295.060118404675</v>
      </c>
      <c r="I44" s="478">
        <v>22952.213278560539</v>
      </c>
      <c r="J44" s="478">
        <v>25126.268493779568</v>
      </c>
      <c r="K44" s="478">
        <v>25891.637818205221</v>
      </c>
      <c r="L44" s="478">
        <v>23999.143515834672</v>
      </c>
      <c r="M44" s="1028"/>
      <c r="N44" s="1028"/>
    </row>
    <row r="45" spans="1:17" ht="11.45" customHeight="1">
      <c r="A45" s="1753"/>
      <c r="B45" s="933">
        <v>0.75</v>
      </c>
      <c r="C45" s="478">
        <v>26836.689354220438</v>
      </c>
      <c r="D45" s="478">
        <v>23856.468268623157</v>
      </c>
      <c r="E45" s="478">
        <v>28989.530416666665</v>
      </c>
      <c r="F45" s="478">
        <v>22392.22920833333</v>
      </c>
      <c r="G45" s="478">
        <v>21486.832774111914</v>
      </c>
      <c r="H45" s="478">
        <v>20994.779338839322</v>
      </c>
      <c r="I45" s="478">
        <v>23325.603702677421</v>
      </c>
      <c r="J45" s="478">
        <v>25857.642327779566</v>
      </c>
      <c r="K45" s="478">
        <v>25787.774646751732</v>
      </c>
      <c r="L45" s="478">
        <v>24222.977407834671</v>
      </c>
      <c r="M45" s="1028"/>
      <c r="N45" s="1028"/>
    </row>
    <row r="46" spans="1:17" ht="11.45" customHeight="1">
      <c r="A46" s="1753"/>
      <c r="B46" s="933">
        <v>0.79166666666666696</v>
      </c>
      <c r="C46" s="478">
        <v>26710.342765690966</v>
      </c>
      <c r="D46" s="478">
        <v>24376.551924933254</v>
      </c>
      <c r="E46" s="478">
        <v>29046.030416666665</v>
      </c>
      <c r="F46" s="478">
        <v>22431.729208333334</v>
      </c>
      <c r="G46" s="478">
        <v>21393.003108130306</v>
      </c>
      <c r="H46" s="478">
        <v>21155.566235424962</v>
      </c>
      <c r="I46" s="478">
        <v>23461.552352738458</v>
      </c>
      <c r="J46" s="478">
        <v>25922.100714779575</v>
      </c>
      <c r="K46" s="478">
        <v>26724.860003128713</v>
      </c>
      <c r="L46" s="478">
        <v>24137.052218834669</v>
      </c>
      <c r="M46" s="1028"/>
      <c r="N46" s="1028"/>
    </row>
    <row r="47" spans="1:17" ht="11.45" customHeight="1">
      <c r="A47" s="1753"/>
      <c r="B47" s="933">
        <v>0.83333333333333304</v>
      </c>
      <c r="C47" s="478">
        <v>26492.260497967814</v>
      </c>
      <c r="D47" s="478">
        <v>24543.286566504517</v>
      </c>
      <c r="E47" s="478">
        <v>28455.330416666664</v>
      </c>
      <c r="F47" s="478">
        <v>22238.429208333335</v>
      </c>
      <c r="G47" s="478">
        <v>21127.260021531543</v>
      </c>
      <c r="H47" s="478">
        <v>21162.473088260838</v>
      </c>
      <c r="I47" s="478">
        <v>23578.102281802781</v>
      </c>
      <c r="J47" s="478">
        <v>26018.282735779569</v>
      </c>
      <c r="K47" s="478">
        <v>26573.153350881748</v>
      </c>
      <c r="L47" s="478">
        <v>24041.847463834671</v>
      </c>
      <c r="M47" s="1028"/>
      <c r="N47" s="1028"/>
    </row>
    <row r="48" spans="1:17" ht="11.45" customHeight="1">
      <c r="A48" s="1753"/>
      <c r="B48" s="933">
        <v>0.875</v>
      </c>
      <c r="C48" s="478">
        <v>25887.657702743847</v>
      </c>
      <c r="D48" s="478">
        <v>24287.346276939199</v>
      </c>
      <c r="E48" s="478">
        <v>27076.830416666664</v>
      </c>
      <c r="F48" s="478">
        <v>21871.729208333334</v>
      </c>
      <c r="G48" s="478">
        <v>20355.914525303833</v>
      </c>
      <c r="H48" s="478">
        <v>19787.99399001932</v>
      </c>
      <c r="I48" s="478">
        <v>23266.167479951964</v>
      </c>
      <c r="J48" s="478">
        <v>25840.560569779565</v>
      </c>
      <c r="K48" s="478">
        <v>25266.516816292537</v>
      </c>
      <c r="L48" s="478">
        <v>23658.904246834671</v>
      </c>
      <c r="M48" s="1028"/>
      <c r="N48" s="1028"/>
    </row>
    <row r="49" spans="1:14" ht="11.45" customHeight="1">
      <c r="A49" s="1753"/>
      <c r="B49" s="931">
        <v>0.91666666666666696</v>
      </c>
      <c r="C49" s="482">
        <v>24681.105082910392</v>
      </c>
      <c r="D49" s="482">
        <v>23332.3831058244</v>
      </c>
      <c r="E49" s="482">
        <v>25033.830416666664</v>
      </c>
      <c r="F49" s="482">
        <v>20965.629208333332</v>
      </c>
      <c r="G49" s="482">
        <v>19136.023825117147</v>
      </c>
      <c r="H49" s="482">
        <v>18341.996673993002</v>
      </c>
      <c r="I49" s="482">
        <v>22235.203064032743</v>
      </c>
      <c r="J49" s="482">
        <v>24870.553728779567</v>
      </c>
      <c r="K49" s="482">
        <v>24381.416138497752</v>
      </c>
      <c r="L49" s="482">
        <v>22309.642231834674</v>
      </c>
      <c r="M49" s="1028"/>
      <c r="N49" s="1028"/>
    </row>
    <row r="50" spans="1:14" ht="11.45" customHeight="1">
      <c r="A50" s="1753"/>
      <c r="B50" s="948">
        <v>0.95833333333333304</v>
      </c>
      <c r="C50" s="475">
        <v>22232.077034561378</v>
      </c>
      <c r="D50" s="475">
        <v>21267.451411534366</v>
      </c>
      <c r="E50" s="475">
        <v>22776.43041666667</v>
      </c>
      <c r="F50" s="475">
        <v>19078.829208333333</v>
      </c>
      <c r="G50" s="475">
        <v>17484.415310293432</v>
      </c>
      <c r="H50" s="475">
        <v>16513.924218120268</v>
      </c>
      <c r="I50" s="475">
        <v>20428.786934513802</v>
      </c>
      <c r="J50" s="475">
        <v>22827.106623779568</v>
      </c>
      <c r="K50" s="475">
        <v>22536.339934192791</v>
      </c>
      <c r="L50" s="475">
        <v>20102.881457834668</v>
      </c>
      <c r="M50" s="1028"/>
      <c r="N50" s="1028"/>
    </row>
    <row r="51" spans="1:14" ht="11.45" customHeight="1">
      <c r="A51" s="1753"/>
      <c r="B51" s="933">
        <v>1</v>
      </c>
      <c r="C51" s="478">
        <v>20405.612826143562</v>
      </c>
      <c r="D51" s="478">
        <v>19695.860805323591</v>
      </c>
      <c r="E51" s="158">
        <v>22594.030416666665</v>
      </c>
      <c r="F51" s="478">
        <v>17477.229208333334</v>
      </c>
      <c r="G51" s="478">
        <v>15758.328103748096</v>
      </c>
      <c r="H51" s="478">
        <v>14897.64734228369</v>
      </c>
      <c r="I51" s="478">
        <v>18997.321202347706</v>
      </c>
      <c r="J51" s="478">
        <v>21297.609765779562</v>
      </c>
      <c r="K51" s="478">
        <v>20581.625208083442</v>
      </c>
      <c r="L51" s="478">
        <v>18521.489338834668</v>
      </c>
      <c r="M51" s="1028"/>
      <c r="N51" s="1028"/>
    </row>
    <row r="52" spans="1:14" ht="11.45" customHeight="1">
      <c r="A52" s="1753"/>
      <c r="B52" s="933">
        <v>1.0416666666666701</v>
      </c>
      <c r="C52" s="158">
        <v>19744.131352575288</v>
      </c>
      <c r="D52" s="158">
        <v>18950.667921366687</v>
      </c>
      <c r="E52" s="478">
        <v>22660.230416666665</v>
      </c>
      <c r="F52" s="478">
        <v>16690.429208333335</v>
      </c>
      <c r="G52" s="478">
        <v>14897.971627946057</v>
      </c>
      <c r="H52" s="478">
        <v>14191.016803078854</v>
      </c>
      <c r="I52" s="478">
        <v>17758.564484110844</v>
      </c>
      <c r="J52" s="478">
        <v>20238.494465779568</v>
      </c>
      <c r="K52" s="158">
        <v>20097.796419182672</v>
      </c>
      <c r="L52" s="158">
        <v>17544.698338834671</v>
      </c>
      <c r="M52" s="1028"/>
      <c r="N52" s="1028"/>
    </row>
    <row r="53" spans="1:14" ht="11.45" customHeight="1">
      <c r="A53" s="1753"/>
      <c r="B53" s="933">
        <v>1.0833333333333299</v>
      </c>
      <c r="C53" s="478">
        <v>19748.17217187144</v>
      </c>
      <c r="D53" s="478">
        <v>19067.438469573251</v>
      </c>
      <c r="E53" s="478">
        <v>22897.130416666667</v>
      </c>
      <c r="F53" s="158">
        <v>16686.929208333335</v>
      </c>
      <c r="G53" s="158">
        <v>14723.806341589376</v>
      </c>
      <c r="H53" s="158">
        <v>14096.13986650462</v>
      </c>
      <c r="I53" s="158">
        <v>17624.715751427364</v>
      </c>
      <c r="J53" s="158">
        <v>20136.681044779569</v>
      </c>
      <c r="K53" s="478">
        <v>20167.264561850185</v>
      </c>
      <c r="L53" s="478">
        <v>17648.579615834671</v>
      </c>
      <c r="M53" s="1028"/>
      <c r="N53" s="1028"/>
    </row>
    <row r="54" spans="1:14" ht="11.45" customHeight="1">
      <c r="A54" s="1753"/>
      <c r="B54" s="933">
        <v>1.125</v>
      </c>
      <c r="C54" s="478">
        <v>20058.520937554451</v>
      </c>
      <c r="D54" s="478">
        <v>19540.70241002749</v>
      </c>
      <c r="E54" s="478">
        <v>23612.430416666666</v>
      </c>
      <c r="F54" s="478">
        <v>16935.429208333335</v>
      </c>
      <c r="G54" s="478">
        <v>14837.193554010821</v>
      </c>
      <c r="H54" s="478">
        <v>14271.662843498405</v>
      </c>
      <c r="I54" s="478">
        <v>17711.401626131767</v>
      </c>
      <c r="J54" s="478">
        <v>20301.668427779572</v>
      </c>
      <c r="K54" s="478">
        <v>20513.61691004071</v>
      </c>
      <c r="L54" s="478">
        <v>18022.363320834669</v>
      </c>
      <c r="M54" s="1028"/>
      <c r="N54" s="1028"/>
    </row>
    <row r="55" spans="1:14" ht="11.45" customHeight="1">
      <c r="A55" s="1753"/>
      <c r="B55" s="933">
        <v>1.1666666666666701</v>
      </c>
      <c r="C55" s="478">
        <v>20474.737205874451</v>
      </c>
      <c r="D55" s="478">
        <v>20280.327435315419</v>
      </c>
      <c r="E55" s="478">
        <v>25024.430416666666</v>
      </c>
      <c r="F55" s="478">
        <v>17165.929208333335</v>
      </c>
      <c r="G55" s="478">
        <v>15246.842600992362</v>
      </c>
      <c r="H55" s="478">
        <v>14528.042572374854</v>
      </c>
      <c r="I55" s="478">
        <v>17960.600369067924</v>
      </c>
      <c r="J55" s="478">
        <v>20877.209869779566</v>
      </c>
      <c r="K55" s="478">
        <v>21082.85518205574</v>
      </c>
      <c r="L55" s="478">
        <v>18763.156633834671</v>
      </c>
      <c r="M55" s="1028"/>
      <c r="N55" s="1028"/>
    </row>
    <row r="56" spans="1:14" ht="11.45" customHeight="1">
      <c r="A56" s="1753"/>
      <c r="B56" s="933">
        <v>1.2083333333333299</v>
      </c>
      <c r="C56" s="478">
        <v>21592.444291143609</v>
      </c>
      <c r="D56" s="478">
        <v>22296.6581464109</v>
      </c>
      <c r="E56" s="478">
        <v>27184.930416666666</v>
      </c>
      <c r="F56" s="478">
        <v>17826.429208333335</v>
      </c>
      <c r="G56" s="478">
        <v>16267.351363063883</v>
      </c>
      <c r="H56" s="478">
        <v>15605.996585709316</v>
      </c>
      <c r="I56" s="478">
        <v>18912.362880320183</v>
      </c>
      <c r="J56" s="478">
        <v>22185.296305779564</v>
      </c>
      <c r="K56" s="478">
        <v>22234.441667870909</v>
      </c>
      <c r="L56" s="478">
        <v>20009.864565834672</v>
      </c>
      <c r="M56" s="1028"/>
      <c r="N56" s="1028"/>
    </row>
    <row r="57" spans="1:14" ht="11.45" customHeight="1">
      <c r="A57" s="1753"/>
      <c r="B57" s="937">
        <v>1.25</v>
      </c>
      <c r="C57" s="938">
        <v>24978.651794947298</v>
      </c>
      <c r="D57" s="938">
        <v>24289.706572682426</v>
      </c>
      <c r="E57" s="938">
        <v>29356.030416666665</v>
      </c>
      <c r="F57" s="938">
        <v>19491.629208333328</v>
      </c>
      <c r="G57" s="938">
        <v>18933.346003979299</v>
      </c>
      <c r="H57" s="938">
        <v>17594.748226049236</v>
      </c>
      <c r="I57" s="938">
        <v>21094.251413171598</v>
      </c>
      <c r="J57" s="938">
        <v>24678.178531779569</v>
      </c>
      <c r="K57" s="938">
        <v>24680.171423287149</v>
      </c>
      <c r="L57" s="938">
        <v>22608.423364834671</v>
      </c>
      <c r="M57" s="1028"/>
      <c r="N57" s="1028"/>
    </row>
    <row r="58" spans="1:14" ht="11.45" customHeight="1">
      <c r="A58" s="1754"/>
      <c r="B58" s="931" t="s">
        <v>394</v>
      </c>
      <c r="C58" s="180">
        <f>SUM(C34:C57)</f>
        <v>607117.59622238053</v>
      </c>
      <c r="D58" s="180">
        <f t="shared" ref="D58:L58" si="3">SUM(D34:D57)</f>
        <v>559294.21671826625</v>
      </c>
      <c r="E58" s="180">
        <f t="shared" si="3"/>
        <v>651511.13</v>
      </c>
      <c r="F58" s="180">
        <f t="shared" si="3"/>
        <v>500973.20099999988</v>
      </c>
      <c r="G58" s="180">
        <f t="shared" si="3"/>
        <v>478872.51898100006</v>
      </c>
      <c r="H58" s="180">
        <f t="shared" si="3"/>
        <v>453141.77378571429</v>
      </c>
      <c r="I58" s="180">
        <f t="shared" si="3"/>
        <v>525637.92570967751</v>
      </c>
      <c r="J58" s="180">
        <f t="shared" si="3"/>
        <v>585938.18417870963</v>
      </c>
      <c r="K58" s="180">
        <f t="shared" si="3"/>
        <v>596218.35475057131</v>
      </c>
      <c r="L58" s="180">
        <f t="shared" si="3"/>
        <v>543109.56524003216</v>
      </c>
    </row>
    <row r="59" spans="1:14" ht="11.45" customHeight="1">
      <c r="A59" s="1755" t="s">
        <v>253</v>
      </c>
      <c r="B59" s="1756"/>
      <c r="C59" s="160">
        <f>MAX(C34:C57)</f>
        <v>30879.510876716038</v>
      </c>
      <c r="D59" s="160">
        <f t="shared" ref="D59:L59" si="4">MAX(D34:D57)</f>
        <v>27539.712058933004</v>
      </c>
      <c r="E59" s="160">
        <f t="shared" si="4"/>
        <v>31223.63041666667</v>
      </c>
      <c r="F59" s="160">
        <f t="shared" si="4"/>
        <v>23632.829208333336</v>
      </c>
      <c r="G59" s="160">
        <f t="shared" si="4"/>
        <v>23441.019894975943</v>
      </c>
      <c r="H59" s="160">
        <f t="shared" si="4"/>
        <v>22837.458170956761</v>
      </c>
      <c r="I59" s="160">
        <f t="shared" si="4"/>
        <v>25059.023722618178</v>
      </c>
      <c r="J59" s="160">
        <f t="shared" si="4"/>
        <v>28171.296493779566</v>
      </c>
      <c r="K59" s="160">
        <f t="shared" si="4"/>
        <v>29083.726557086287</v>
      </c>
      <c r="L59" s="160">
        <f t="shared" si="4"/>
        <v>25942.769669834674</v>
      </c>
    </row>
    <row r="60" spans="1:14" ht="11.45" customHeight="1">
      <c r="A60" s="1755" t="s">
        <v>254</v>
      </c>
      <c r="B60" s="1756"/>
      <c r="C60" s="162">
        <f>MIN(C34:C57)</f>
        <v>19744.131352575288</v>
      </c>
      <c r="D60" s="162">
        <f t="shared" ref="D60:L60" si="5">MIN(D34:D57)</f>
        <v>18950.667921366687</v>
      </c>
      <c r="E60" s="162">
        <f t="shared" si="5"/>
        <v>22594.030416666665</v>
      </c>
      <c r="F60" s="162">
        <f t="shared" si="5"/>
        <v>16686.929208333335</v>
      </c>
      <c r="G60" s="162">
        <f t="shared" si="5"/>
        <v>14723.806341589376</v>
      </c>
      <c r="H60" s="162">
        <f t="shared" si="5"/>
        <v>14096.13986650462</v>
      </c>
      <c r="I60" s="162">
        <f t="shared" si="5"/>
        <v>17624.715751427364</v>
      </c>
      <c r="J60" s="162">
        <f t="shared" si="5"/>
        <v>20136.681044779569</v>
      </c>
      <c r="K60" s="162">
        <f t="shared" si="5"/>
        <v>20097.796419182672</v>
      </c>
      <c r="L60" s="162">
        <f t="shared" si="5"/>
        <v>17544.698338834671</v>
      </c>
    </row>
    <row r="61" spans="1:14" ht="11.1" customHeight="1"/>
    <row r="62" spans="1:14">
      <c r="H62" s="1026"/>
      <c r="M62" s="1027"/>
      <c r="N62" s="1027"/>
    </row>
    <row r="63" spans="1:14">
      <c r="H63" s="1026"/>
    </row>
  </sheetData>
  <mergeCells count="8">
    <mergeCell ref="A3:L3"/>
    <mergeCell ref="A34:A58"/>
    <mergeCell ref="A59:B59"/>
    <mergeCell ref="A60:B60"/>
    <mergeCell ref="A4:B4"/>
    <mergeCell ref="A6:A30"/>
    <mergeCell ref="A31:B31"/>
    <mergeCell ref="A32:B3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AD63"/>
  <sheetViews>
    <sheetView showGridLines="0" zoomScaleNormal="100" zoomScaleSheetLayoutView="100" workbookViewId="0"/>
  </sheetViews>
  <sheetFormatPr defaultRowHeight="11.25"/>
  <cols>
    <col min="1" max="1" width="7.7109375" style="1025" customWidth="1"/>
    <col min="2" max="2" width="4.85546875" style="1025" customWidth="1"/>
    <col min="3" max="12" width="7.28515625" style="1025" customWidth="1"/>
    <col min="13" max="13" width="1.7109375" style="1025" customWidth="1"/>
    <col min="14" max="16" width="7.28515625" style="1025" customWidth="1"/>
    <col min="17" max="17" width="13.5703125" style="1025" customWidth="1"/>
    <col min="18" max="18" width="8.140625" style="1025" customWidth="1"/>
    <col min="19" max="255" width="9.140625" style="1025"/>
    <col min="256" max="256" width="3" style="1025" customWidth="1"/>
    <col min="257" max="257" width="4.5703125" style="1025" customWidth="1"/>
    <col min="258" max="267" width="11.7109375" style="1025" customWidth="1"/>
    <col min="268" max="511" width="9.140625" style="1025"/>
    <col min="512" max="512" width="3" style="1025" customWidth="1"/>
    <col min="513" max="513" width="4.5703125" style="1025" customWidth="1"/>
    <col min="514" max="523" width="11.7109375" style="1025" customWidth="1"/>
    <col min="524" max="767" width="9.140625" style="1025"/>
    <col min="768" max="768" width="3" style="1025" customWidth="1"/>
    <col min="769" max="769" width="4.5703125" style="1025" customWidth="1"/>
    <col min="770" max="779" width="11.7109375" style="1025" customWidth="1"/>
    <col min="780" max="1023" width="9.140625" style="1025"/>
    <col min="1024" max="1024" width="3" style="1025" customWidth="1"/>
    <col min="1025" max="1025" width="4.5703125" style="1025" customWidth="1"/>
    <col min="1026" max="1035" width="11.7109375" style="1025" customWidth="1"/>
    <col min="1036" max="1279" width="9.140625" style="1025"/>
    <col min="1280" max="1280" width="3" style="1025" customWidth="1"/>
    <col min="1281" max="1281" width="4.5703125" style="1025" customWidth="1"/>
    <col min="1282" max="1291" width="11.7109375" style="1025" customWidth="1"/>
    <col min="1292" max="1535" width="9.140625" style="1025"/>
    <col min="1536" max="1536" width="3" style="1025" customWidth="1"/>
    <col min="1537" max="1537" width="4.5703125" style="1025" customWidth="1"/>
    <col min="1538" max="1547" width="11.7109375" style="1025" customWidth="1"/>
    <col min="1548" max="1791" width="9.140625" style="1025"/>
    <col min="1792" max="1792" width="3" style="1025" customWidth="1"/>
    <col min="1793" max="1793" width="4.5703125" style="1025" customWidth="1"/>
    <col min="1794" max="1803" width="11.7109375" style="1025" customWidth="1"/>
    <col min="1804" max="2047" width="9.140625" style="1025"/>
    <col min="2048" max="2048" width="3" style="1025" customWidth="1"/>
    <col min="2049" max="2049" width="4.5703125" style="1025" customWidth="1"/>
    <col min="2050" max="2059" width="11.7109375" style="1025" customWidth="1"/>
    <col min="2060" max="2303" width="9.140625" style="1025"/>
    <col min="2304" max="2304" width="3" style="1025" customWidth="1"/>
    <col min="2305" max="2305" width="4.5703125" style="1025" customWidth="1"/>
    <col min="2306" max="2315" width="11.7109375" style="1025" customWidth="1"/>
    <col min="2316" max="2559" width="9.140625" style="1025"/>
    <col min="2560" max="2560" width="3" style="1025" customWidth="1"/>
    <col min="2561" max="2561" width="4.5703125" style="1025" customWidth="1"/>
    <col min="2562" max="2571" width="11.7109375" style="1025" customWidth="1"/>
    <col min="2572" max="2815" width="9.140625" style="1025"/>
    <col min="2816" max="2816" width="3" style="1025" customWidth="1"/>
    <col min="2817" max="2817" width="4.5703125" style="1025" customWidth="1"/>
    <col min="2818" max="2827" width="11.7109375" style="1025" customWidth="1"/>
    <col min="2828" max="3071" width="9.140625" style="1025"/>
    <col min="3072" max="3072" width="3" style="1025" customWidth="1"/>
    <col min="3073" max="3073" width="4.5703125" style="1025" customWidth="1"/>
    <col min="3074" max="3083" width="11.7109375" style="1025" customWidth="1"/>
    <col min="3084" max="3327" width="9.140625" style="1025"/>
    <col min="3328" max="3328" width="3" style="1025" customWidth="1"/>
    <col min="3329" max="3329" width="4.5703125" style="1025" customWidth="1"/>
    <col min="3330" max="3339" width="11.7109375" style="1025" customWidth="1"/>
    <col min="3340" max="3583" width="9.140625" style="1025"/>
    <col min="3584" max="3584" width="3" style="1025" customWidth="1"/>
    <col min="3585" max="3585" width="4.5703125" style="1025" customWidth="1"/>
    <col min="3586" max="3595" width="11.7109375" style="1025" customWidth="1"/>
    <col min="3596" max="3839" width="9.140625" style="1025"/>
    <col min="3840" max="3840" width="3" style="1025" customWidth="1"/>
    <col min="3841" max="3841" width="4.5703125" style="1025" customWidth="1"/>
    <col min="3842" max="3851" width="11.7109375" style="1025" customWidth="1"/>
    <col min="3852" max="4095" width="9.140625" style="1025"/>
    <col min="4096" max="4096" width="3" style="1025" customWidth="1"/>
    <col min="4097" max="4097" width="4.5703125" style="1025" customWidth="1"/>
    <col min="4098" max="4107" width="11.7109375" style="1025" customWidth="1"/>
    <col min="4108" max="4351" width="9.140625" style="1025"/>
    <col min="4352" max="4352" width="3" style="1025" customWidth="1"/>
    <col min="4353" max="4353" width="4.5703125" style="1025" customWidth="1"/>
    <col min="4354" max="4363" width="11.7109375" style="1025" customWidth="1"/>
    <col min="4364" max="4607" width="9.140625" style="1025"/>
    <col min="4608" max="4608" width="3" style="1025" customWidth="1"/>
    <col min="4609" max="4609" width="4.5703125" style="1025" customWidth="1"/>
    <col min="4610" max="4619" width="11.7109375" style="1025" customWidth="1"/>
    <col min="4620" max="4863" width="9.140625" style="1025"/>
    <col min="4864" max="4864" width="3" style="1025" customWidth="1"/>
    <col min="4865" max="4865" width="4.5703125" style="1025" customWidth="1"/>
    <col min="4866" max="4875" width="11.7109375" style="1025" customWidth="1"/>
    <col min="4876" max="5119" width="9.140625" style="1025"/>
    <col min="5120" max="5120" width="3" style="1025" customWidth="1"/>
    <col min="5121" max="5121" width="4.5703125" style="1025" customWidth="1"/>
    <col min="5122" max="5131" width="11.7109375" style="1025" customWidth="1"/>
    <col min="5132" max="5375" width="9.140625" style="1025"/>
    <col min="5376" max="5376" width="3" style="1025" customWidth="1"/>
    <col min="5377" max="5377" width="4.5703125" style="1025" customWidth="1"/>
    <col min="5378" max="5387" width="11.7109375" style="1025" customWidth="1"/>
    <col min="5388" max="5631" width="9.140625" style="1025"/>
    <col min="5632" max="5632" width="3" style="1025" customWidth="1"/>
    <col min="5633" max="5633" width="4.5703125" style="1025" customWidth="1"/>
    <col min="5634" max="5643" width="11.7109375" style="1025" customWidth="1"/>
    <col min="5644" max="5887" width="9.140625" style="1025"/>
    <col min="5888" max="5888" width="3" style="1025" customWidth="1"/>
    <col min="5889" max="5889" width="4.5703125" style="1025" customWidth="1"/>
    <col min="5890" max="5899" width="11.7109375" style="1025" customWidth="1"/>
    <col min="5900" max="6143" width="9.140625" style="1025"/>
    <col min="6144" max="6144" width="3" style="1025" customWidth="1"/>
    <col min="6145" max="6145" width="4.5703125" style="1025" customWidth="1"/>
    <col min="6146" max="6155" width="11.7109375" style="1025" customWidth="1"/>
    <col min="6156" max="6399" width="9.140625" style="1025"/>
    <col min="6400" max="6400" width="3" style="1025" customWidth="1"/>
    <col min="6401" max="6401" width="4.5703125" style="1025" customWidth="1"/>
    <col min="6402" max="6411" width="11.7109375" style="1025" customWidth="1"/>
    <col min="6412" max="6655" width="9.140625" style="1025"/>
    <col min="6656" max="6656" width="3" style="1025" customWidth="1"/>
    <col min="6657" max="6657" width="4.5703125" style="1025" customWidth="1"/>
    <col min="6658" max="6667" width="11.7109375" style="1025" customWidth="1"/>
    <col min="6668" max="6911" width="9.140625" style="1025"/>
    <col min="6912" max="6912" width="3" style="1025" customWidth="1"/>
    <col min="6913" max="6913" width="4.5703125" style="1025" customWidth="1"/>
    <col min="6914" max="6923" width="11.7109375" style="1025" customWidth="1"/>
    <col min="6924" max="7167" width="9.140625" style="1025"/>
    <col min="7168" max="7168" width="3" style="1025" customWidth="1"/>
    <col min="7169" max="7169" width="4.5703125" style="1025" customWidth="1"/>
    <col min="7170" max="7179" width="11.7109375" style="1025" customWidth="1"/>
    <col min="7180" max="7423" width="9.140625" style="1025"/>
    <col min="7424" max="7424" width="3" style="1025" customWidth="1"/>
    <col min="7425" max="7425" width="4.5703125" style="1025" customWidth="1"/>
    <col min="7426" max="7435" width="11.7109375" style="1025" customWidth="1"/>
    <col min="7436" max="7679" width="9.140625" style="1025"/>
    <col min="7680" max="7680" width="3" style="1025" customWidth="1"/>
    <col min="7681" max="7681" width="4.5703125" style="1025" customWidth="1"/>
    <col min="7682" max="7691" width="11.7109375" style="1025" customWidth="1"/>
    <col min="7692" max="7935" width="9.140625" style="1025"/>
    <col min="7936" max="7936" width="3" style="1025" customWidth="1"/>
    <col min="7937" max="7937" width="4.5703125" style="1025" customWidth="1"/>
    <col min="7938" max="7947" width="11.7109375" style="1025" customWidth="1"/>
    <col min="7948" max="8191" width="9.140625" style="1025"/>
    <col min="8192" max="8192" width="3" style="1025" customWidth="1"/>
    <col min="8193" max="8193" width="4.5703125" style="1025" customWidth="1"/>
    <col min="8194" max="8203" width="11.7109375" style="1025" customWidth="1"/>
    <col min="8204" max="8447" width="9.140625" style="1025"/>
    <col min="8448" max="8448" width="3" style="1025" customWidth="1"/>
    <col min="8449" max="8449" width="4.5703125" style="1025" customWidth="1"/>
    <col min="8450" max="8459" width="11.7109375" style="1025" customWidth="1"/>
    <col min="8460" max="8703" width="9.140625" style="1025"/>
    <col min="8704" max="8704" width="3" style="1025" customWidth="1"/>
    <col min="8705" max="8705" width="4.5703125" style="1025" customWidth="1"/>
    <col min="8706" max="8715" width="11.7109375" style="1025" customWidth="1"/>
    <col min="8716" max="8959" width="9.140625" style="1025"/>
    <col min="8960" max="8960" width="3" style="1025" customWidth="1"/>
    <col min="8961" max="8961" width="4.5703125" style="1025" customWidth="1"/>
    <col min="8962" max="8971" width="11.7109375" style="1025" customWidth="1"/>
    <col min="8972" max="9215" width="9.140625" style="1025"/>
    <col min="9216" max="9216" width="3" style="1025" customWidth="1"/>
    <col min="9217" max="9217" width="4.5703125" style="1025" customWidth="1"/>
    <col min="9218" max="9227" width="11.7109375" style="1025" customWidth="1"/>
    <col min="9228" max="9471" width="9.140625" style="1025"/>
    <col min="9472" max="9472" width="3" style="1025" customWidth="1"/>
    <col min="9473" max="9473" width="4.5703125" style="1025" customWidth="1"/>
    <col min="9474" max="9483" width="11.7109375" style="1025" customWidth="1"/>
    <col min="9484" max="9727" width="9.140625" style="1025"/>
    <col min="9728" max="9728" width="3" style="1025" customWidth="1"/>
    <col min="9729" max="9729" width="4.5703125" style="1025" customWidth="1"/>
    <col min="9730" max="9739" width="11.7109375" style="1025" customWidth="1"/>
    <col min="9740" max="9983" width="9.140625" style="1025"/>
    <col min="9984" max="9984" width="3" style="1025" customWidth="1"/>
    <col min="9985" max="9985" width="4.5703125" style="1025" customWidth="1"/>
    <col min="9986" max="9995" width="11.7109375" style="1025" customWidth="1"/>
    <col min="9996" max="10239" width="9.140625" style="1025"/>
    <col min="10240" max="10240" width="3" style="1025" customWidth="1"/>
    <col min="10241" max="10241" width="4.5703125" style="1025" customWidth="1"/>
    <col min="10242" max="10251" width="11.7109375" style="1025" customWidth="1"/>
    <col min="10252" max="10495" width="9.140625" style="1025"/>
    <col min="10496" max="10496" width="3" style="1025" customWidth="1"/>
    <col min="10497" max="10497" width="4.5703125" style="1025" customWidth="1"/>
    <col min="10498" max="10507" width="11.7109375" style="1025" customWidth="1"/>
    <col min="10508" max="10751" width="9.140625" style="1025"/>
    <col min="10752" max="10752" width="3" style="1025" customWidth="1"/>
    <col min="10753" max="10753" width="4.5703125" style="1025" customWidth="1"/>
    <col min="10754" max="10763" width="11.7109375" style="1025" customWidth="1"/>
    <col min="10764" max="11007" width="9.140625" style="1025"/>
    <col min="11008" max="11008" width="3" style="1025" customWidth="1"/>
    <col min="11009" max="11009" width="4.5703125" style="1025" customWidth="1"/>
    <col min="11010" max="11019" width="11.7109375" style="1025" customWidth="1"/>
    <col min="11020" max="11263" width="9.140625" style="1025"/>
    <col min="11264" max="11264" width="3" style="1025" customWidth="1"/>
    <col min="11265" max="11265" width="4.5703125" style="1025" customWidth="1"/>
    <col min="11266" max="11275" width="11.7109375" style="1025" customWidth="1"/>
    <col min="11276" max="11519" width="9.140625" style="1025"/>
    <col min="11520" max="11520" width="3" style="1025" customWidth="1"/>
    <col min="11521" max="11521" width="4.5703125" style="1025" customWidth="1"/>
    <col min="11522" max="11531" width="11.7109375" style="1025" customWidth="1"/>
    <col min="11532" max="11775" width="9.140625" style="1025"/>
    <col min="11776" max="11776" width="3" style="1025" customWidth="1"/>
    <col min="11777" max="11777" width="4.5703125" style="1025" customWidth="1"/>
    <col min="11778" max="11787" width="11.7109375" style="1025" customWidth="1"/>
    <col min="11788" max="12031" width="9.140625" style="1025"/>
    <col min="12032" max="12032" width="3" style="1025" customWidth="1"/>
    <col min="12033" max="12033" width="4.5703125" style="1025" customWidth="1"/>
    <col min="12034" max="12043" width="11.7109375" style="1025" customWidth="1"/>
    <col min="12044" max="12287" width="9.140625" style="1025"/>
    <col min="12288" max="12288" width="3" style="1025" customWidth="1"/>
    <col min="12289" max="12289" width="4.5703125" style="1025" customWidth="1"/>
    <col min="12290" max="12299" width="11.7109375" style="1025" customWidth="1"/>
    <col min="12300" max="12543" width="9.140625" style="1025"/>
    <col min="12544" max="12544" width="3" style="1025" customWidth="1"/>
    <col min="12545" max="12545" width="4.5703125" style="1025" customWidth="1"/>
    <col min="12546" max="12555" width="11.7109375" style="1025" customWidth="1"/>
    <col min="12556" max="12799" width="9.140625" style="1025"/>
    <col min="12800" max="12800" width="3" style="1025" customWidth="1"/>
    <col min="12801" max="12801" width="4.5703125" style="1025" customWidth="1"/>
    <col min="12802" max="12811" width="11.7109375" style="1025" customWidth="1"/>
    <col min="12812" max="13055" width="9.140625" style="1025"/>
    <col min="13056" max="13056" width="3" style="1025" customWidth="1"/>
    <col min="13057" max="13057" width="4.5703125" style="1025" customWidth="1"/>
    <col min="13058" max="13067" width="11.7109375" style="1025" customWidth="1"/>
    <col min="13068" max="13311" width="9.140625" style="1025"/>
    <col min="13312" max="13312" width="3" style="1025" customWidth="1"/>
    <col min="13313" max="13313" width="4.5703125" style="1025" customWidth="1"/>
    <col min="13314" max="13323" width="11.7109375" style="1025" customWidth="1"/>
    <col min="13324" max="13567" width="9.140625" style="1025"/>
    <col min="13568" max="13568" width="3" style="1025" customWidth="1"/>
    <col min="13569" max="13569" width="4.5703125" style="1025" customWidth="1"/>
    <col min="13570" max="13579" width="11.7109375" style="1025" customWidth="1"/>
    <col min="13580" max="13823" width="9.140625" style="1025"/>
    <col min="13824" max="13824" width="3" style="1025" customWidth="1"/>
    <col min="13825" max="13825" width="4.5703125" style="1025" customWidth="1"/>
    <col min="13826" max="13835" width="11.7109375" style="1025" customWidth="1"/>
    <col min="13836" max="14079" width="9.140625" style="1025"/>
    <col min="14080" max="14080" width="3" style="1025" customWidth="1"/>
    <col min="14081" max="14081" width="4.5703125" style="1025" customWidth="1"/>
    <col min="14082" max="14091" width="11.7109375" style="1025" customWidth="1"/>
    <col min="14092" max="14335" width="9.140625" style="1025"/>
    <col min="14336" max="14336" width="3" style="1025" customWidth="1"/>
    <col min="14337" max="14337" width="4.5703125" style="1025" customWidth="1"/>
    <col min="14338" max="14347" width="11.7109375" style="1025" customWidth="1"/>
    <col min="14348" max="14591" width="9.140625" style="1025"/>
    <col min="14592" max="14592" width="3" style="1025" customWidth="1"/>
    <col min="14593" max="14593" width="4.5703125" style="1025" customWidth="1"/>
    <col min="14594" max="14603" width="11.7109375" style="1025" customWidth="1"/>
    <col min="14604" max="14847" width="9.140625" style="1025"/>
    <col min="14848" max="14848" width="3" style="1025" customWidth="1"/>
    <col min="14849" max="14849" width="4.5703125" style="1025" customWidth="1"/>
    <col min="14850" max="14859" width="11.7109375" style="1025" customWidth="1"/>
    <col min="14860" max="15103" width="9.140625" style="1025"/>
    <col min="15104" max="15104" width="3" style="1025" customWidth="1"/>
    <col min="15105" max="15105" width="4.5703125" style="1025" customWidth="1"/>
    <col min="15106" max="15115" width="11.7109375" style="1025" customWidth="1"/>
    <col min="15116" max="15359" width="9.140625" style="1025"/>
    <col min="15360" max="15360" width="3" style="1025" customWidth="1"/>
    <col min="15361" max="15361" width="4.5703125" style="1025" customWidth="1"/>
    <col min="15362" max="15371" width="11.7109375" style="1025" customWidth="1"/>
    <col min="15372" max="15615" width="9.140625" style="1025"/>
    <col min="15616" max="15616" width="3" style="1025" customWidth="1"/>
    <col min="15617" max="15617" width="4.5703125" style="1025" customWidth="1"/>
    <col min="15618" max="15627" width="11.7109375" style="1025" customWidth="1"/>
    <col min="15628" max="15871" width="9.140625" style="1025"/>
    <col min="15872" max="15872" width="3" style="1025" customWidth="1"/>
    <col min="15873" max="15873" width="4.5703125" style="1025" customWidth="1"/>
    <col min="15874" max="15883" width="11.7109375" style="1025" customWidth="1"/>
    <col min="15884" max="16127" width="9.140625" style="1025"/>
    <col min="16128" max="16128" width="3" style="1025" customWidth="1"/>
    <col min="16129" max="16129" width="4.5703125" style="1025" customWidth="1"/>
    <col min="16130" max="16139" width="11.7109375" style="1025" customWidth="1"/>
    <col min="16140" max="16384" width="9.140625" style="1025"/>
  </cols>
  <sheetData>
    <row r="1" spans="1:30" ht="18" customHeight="1">
      <c r="A1" s="777" t="s">
        <v>510</v>
      </c>
      <c r="B1" s="777"/>
      <c r="C1" s="777"/>
      <c r="D1" s="777"/>
      <c r="E1" s="777"/>
      <c r="F1" s="777"/>
      <c r="G1" s="777"/>
      <c r="H1" s="777"/>
      <c r="I1" s="777"/>
      <c r="J1" s="777"/>
      <c r="K1" s="1040"/>
      <c r="L1" s="1040"/>
      <c r="M1" s="1040"/>
      <c r="N1" s="964"/>
      <c r="O1" s="964"/>
      <c r="P1" s="1028"/>
      <c r="Q1" s="965"/>
      <c r="R1" s="965"/>
      <c r="S1" s="1028"/>
    </row>
    <row r="2" spans="1:30" ht="28.5" customHeight="1">
      <c r="B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4"/>
      <c r="Q2" s="954"/>
      <c r="R2" s="954"/>
    </row>
    <row r="3" spans="1:30" ht="20.25" customHeight="1">
      <c r="A3" s="1759" t="s">
        <v>396</v>
      </c>
      <c r="B3" s="1759"/>
      <c r="C3" s="1759"/>
      <c r="D3" s="1759"/>
      <c r="E3" s="1759"/>
      <c r="F3" s="1759"/>
      <c r="G3" s="1759"/>
      <c r="H3" s="1759"/>
      <c r="I3" s="1759"/>
      <c r="J3" s="1759"/>
      <c r="K3" s="1759"/>
      <c r="L3" s="1759"/>
      <c r="M3" s="1042"/>
      <c r="N3" s="1028"/>
    </row>
    <row r="4" spans="1:30" ht="48" customHeight="1">
      <c r="A4" s="1761"/>
      <c r="B4" s="1761"/>
      <c r="C4" s="1043"/>
      <c r="D4" s="1043"/>
      <c r="E4" s="1043"/>
      <c r="F4" s="1043"/>
      <c r="G4" s="1043"/>
      <c r="H4" s="1043"/>
      <c r="I4" s="1043"/>
      <c r="J4" s="1043"/>
      <c r="K4" s="1043"/>
      <c r="L4" s="1043"/>
      <c r="M4" s="1044"/>
      <c r="N4" s="1028"/>
      <c r="O4" s="1045"/>
      <c r="P4" s="1046">
        <f>'7.4'!C4</f>
        <v>40205</v>
      </c>
      <c r="Q4" s="1046">
        <f>'7.4'!D4</f>
        <v>40597</v>
      </c>
      <c r="R4" s="1046">
        <f>'7.4'!E4</f>
        <v>40945</v>
      </c>
      <c r="S4" s="1046">
        <f>'7.4'!F4</f>
        <v>41299</v>
      </c>
      <c r="T4" s="1046">
        <f>'7.4'!G4</f>
        <v>41666</v>
      </c>
      <c r="U4" s="1046">
        <f>'7.4'!H4</f>
        <v>42040</v>
      </c>
      <c r="V4" s="1046">
        <f>'7.4'!I4</f>
        <v>42388</v>
      </c>
      <c r="W4" s="1046">
        <f>'7.4'!J4</f>
        <v>42754</v>
      </c>
      <c r="X4" s="1046">
        <f>'7.4'!K4</f>
        <v>43158</v>
      </c>
      <c r="Y4" s="1046">
        <f>'7.4'!L4</f>
        <v>43488</v>
      </c>
      <c r="Z4" s="1045"/>
      <c r="AA4" s="1045"/>
      <c r="AB4" s="1045" t="s">
        <v>483</v>
      </c>
      <c r="AC4" s="1047">
        <f>X4</f>
        <v>43158</v>
      </c>
      <c r="AD4" s="1047">
        <f>Y4</f>
        <v>43488</v>
      </c>
    </row>
    <row r="5" spans="1:30" ht="11.1" customHeight="1">
      <c r="A5" s="1048"/>
      <c r="B5" s="918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1035"/>
      <c r="O5" s="1049">
        <f>'7.4'!B6</f>
        <v>0.29166666666666669</v>
      </c>
      <c r="P5" s="1050">
        <f>'7.4'!C6</f>
        <v>2736.6589182608068</v>
      </c>
      <c r="Q5" s="1050">
        <f>'7.4'!D6</f>
        <v>2456.1929280416666</v>
      </c>
      <c r="R5" s="1050">
        <f>'7.4'!E6</f>
        <v>2908.3884999999991</v>
      </c>
      <c r="S5" s="1050">
        <f>'7.4'!F6</f>
        <v>2103.8630548482829</v>
      </c>
      <c r="T5" s="1050">
        <f>'7.4'!G6</f>
        <v>2118.8216310410239</v>
      </c>
      <c r="U5" s="1050">
        <f>'7.4'!H6</f>
        <v>1953.2691353326843</v>
      </c>
      <c r="V5" s="1050">
        <f>'7.4'!I6</f>
        <v>2201.3380119980397</v>
      </c>
      <c r="W5" s="1050">
        <f>'7.4'!J6</f>
        <v>2452.6003164624221</v>
      </c>
      <c r="X5" s="1050">
        <f>'7.4'!K6</f>
        <v>2591.3613018396077</v>
      </c>
      <c r="Y5" s="1050">
        <f>'7.4'!L6</f>
        <v>2345.9263006680926</v>
      </c>
      <c r="Z5" s="1049">
        <v>0.29166666666666669</v>
      </c>
      <c r="AA5" s="1050">
        <f>MIN(P5:W5)</f>
        <v>1953.2691353326843</v>
      </c>
      <c r="AB5" s="1050">
        <f>MAX(P5:W5)-AA5</f>
        <v>955.11936466731481</v>
      </c>
      <c r="AC5" s="1050">
        <f>X5</f>
        <v>2591.3613018396077</v>
      </c>
      <c r="AD5" s="1050">
        <f>Y5</f>
        <v>2345.9263006680926</v>
      </c>
    </row>
    <row r="6" spans="1:30" ht="11.1" customHeight="1">
      <c r="A6" s="1048"/>
      <c r="B6" s="918"/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1035"/>
      <c r="O6" s="1049">
        <f>'7.4'!B7</f>
        <v>0.33333333333333298</v>
      </c>
      <c r="P6" s="1050">
        <f>'7.4'!C7</f>
        <v>2889.5498509836493</v>
      </c>
      <c r="Q6" s="1050">
        <f>'7.4'!D7</f>
        <v>2569.6202490416667</v>
      </c>
      <c r="R6" s="1050">
        <f>'7.4'!E7</f>
        <v>2954.2884999999987</v>
      </c>
      <c r="S6" s="1050">
        <f>'7.4'!F7</f>
        <v>2194.6489989709817</v>
      </c>
      <c r="T6" s="1050">
        <f>'7.4'!G7</f>
        <v>2194.989631041024</v>
      </c>
      <c r="U6" s="1050">
        <f>'7.4'!H7</f>
        <v>2074.6325577326843</v>
      </c>
      <c r="V6" s="1050">
        <f>'7.4'!I7</f>
        <v>2334.6570119980397</v>
      </c>
      <c r="W6" s="1050">
        <f>'7.4'!J7</f>
        <v>2544.5603164624217</v>
      </c>
      <c r="X6" s="1050">
        <f>'7.4'!K7</f>
        <v>2696.6163018396073</v>
      </c>
      <c r="Y6" s="1050">
        <f>'7.4'!L7</f>
        <v>2412.6233006680927</v>
      </c>
      <c r="Z6" s="1049">
        <v>0.33333333333333298</v>
      </c>
      <c r="AA6" s="1050">
        <f t="shared" ref="AA6:AA28" si="0">MIN(P6:W6)</f>
        <v>2074.6325577326843</v>
      </c>
      <c r="AB6" s="1050">
        <f t="shared" ref="AB6:AB28" si="1">MAX(P6:W6)-AA6</f>
        <v>879.65594226731446</v>
      </c>
      <c r="AC6" s="1050">
        <f t="shared" ref="AC6:AC28" si="2">X6</f>
        <v>2696.6163018396073</v>
      </c>
      <c r="AD6" s="1050">
        <f t="shared" ref="AD6:AD28" si="3">Y6</f>
        <v>2412.6233006680927</v>
      </c>
    </row>
    <row r="7" spans="1:30" ht="11.1" customHeight="1">
      <c r="A7" s="1048"/>
      <c r="B7" s="918"/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1035"/>
      <c r="O7" s="1049">
        <f>'7.4'!B8</f>
        <v>0.375</v>
      </c>
      <c r="P7" s="1050">
        <f>'7.4'!C8</f>
        <v>2914.4205080620309</v>
      </c>
      <c r="Q7" s="1050">
        <f>'7.4'!D8</f>
        <v>2599.8781200416665</v>
      </c>
      <c r="R7" s="1050">
        <f>'7.4'!E8</f>
        <v>2901.2884999999997</v>
      </c>
      <c r="S7" s="1050">
        <f>'7.4'!F8</f>
        <v>2223.9489989709818</v>
      </c>
      <c r="T7" s="1050">
        <f>'7.4'!G8</f>
        <v>2194.3756310410236</v>
      </c>
      <c r="U7" s="1050">
        <f>'7.4'!H8</f>
        <v>2147.9999567326845</v>
      </c>
      <c r="V7" s="1050">
        <f>'7.4'!I8</f>
        <v>2346.4560119980388</v>
      </c>
      <c r="W7" s="1050">
        <f>'7.4'!J8</f>
        <v>2587.5763164624218</v>
      </c>
      <c r="X7" s="1050">
        <f>'7.4'!K8</f>
        <v>2726.900301839607</v>
      </c>
      <c r="Y7" s="1050">
        <f>'7.4'!L8</f>
        <v>2426.2663006680923</v>
      </c>
      <c r="Z7" s="1049">
        <v>0.375</v>
      </c>
      <c r="AA7" s="1050">
        <f t="shared" si="0"/>
        <v>2147.9999567326845</v>
      </c>
      <c r="AB7" s="1050">
        <f t="shared" si="1"/>
        <v>766.42055132934638</v>
      </c>
      <c r="AC7" s="1050">
        <f t="shared" si="2"/>
        <v>2726.900301839607</v>
      </c>
      <c r="AD7" s="1050">
        <f t="shared" si="3"/>
        <v>2426.2663006680923</v>
      </c>
    </row>
    <row r="8" spans="1:30" ht="11.1" customHeight="1">
      <c r="A8" s="1048"/>
      <c r="B8" s="918"/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1035"/>
      <c r="O8" s="1049">
        <f>'7.4'!B9</f>
        <v>0.41666666666666702</v>
      </c>
      <c r="P8" s="1050">
        <f>'7.4'!C9</f>
        <v>2867.8250011145087</v>
      </c>
      <c r="Q8" s="1050">
        <f>'7.4'!D9</f>
        <v>2546.3114990416666</v>
      </c>
      <c r="R8" s="1050">
        <f>'7.4'!E9</f>
        <v>2812.7884999999997</v>
      </c>
      <c r="S8" s="1050">
        <f>'7.4'!F9</f>
        <v>2232.7489989709816</v>
      </c>
      <c r="T8" s="1050">
        <f>'7.4'!G9</f>
        <v>2200.4136310410245</v>
      </c>
      <c r="U8" s="1050">
        <f>'7.4'!H9</f>
        <v>2138.4938278326845</v>
      </c>
      <c r="V8" s="1050">
        <f>'7.4'!I9</f>
        <v>2349.5470119980396</v>
      </c>
      <c r="W8" s="1050">
        <f>'7.4'!J9</f>
        <v>2638.7143164624217</v>
      </c>
      <c r="X8" s="1050">
        <f>'7.4'!K9</f>
        <v>2670.2773018396069</v>
      </c>
      <c r="Y8" s="1050">
        <f>'7.4'!L9</f>
        <v>2425.4673006680928</v>
      </c>
      <c r="Z8" s="1049">
        <v>0.41666666666666702</v>
      </c>
      <c r="AA8" s="1050">
        <f t="shared" si="0"/>
        <v>2138.4938278326845</v>
      </c>
      <c r="AB8" s="1050">
        <f t="shared" si="1"/>
        <v>729.33117328182425</v>
      </c>
      <c r="AC8" s="1050">
        <f t="shared" si="2"/>
        <v>2670.2773018396069</v>
      </c>
      <c r="AD8" s="1050">
        <f t="shared" si="3"/>
        <v>2425.4673006680928</v>
      </c>
    </row>
    <row r="9" spans="1:30" ht="11.1" customHeight="1">
      <c r="A9" s="1048"/>
      <c r="B9" s="918"/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1035"/>
      <c r="O9" s="1049">
        <f>'7.4'!B10</f>
        <v>0.45833333333333298</v>
      </c>
      <c r="P9" s="1050">
        <f>'7.4'!C10</f>
        <v>2759.2128278469158</v>
      </c>
      <c r="Q9" s="1050">
        <f>'7.4'!D10</f>
        <v>2437.1390720416671</v>
      </c>
      <c r="R9" s="1050">
        <f>'7.4'!E10</f>
        <v>2700.5884999999998</v>
      </c>
      <c r="S9" s="1050">
        <f>'7.4'!F10</f>
        <v>2196.6489989709817</v>
      </c>
      <c r="T9" s="1050">
        <f>'7.4'!G10</f>
        <v>2155.0226310410239</v>
      </c>
      <c r="U9" s="1050">
        <f>'7.4'!H10</f>
        <v>2052.8729706326844</v>
      </c>
      <c r="V9" s="1050">
        <f>'7.4'!I10</f>
        <v>2311.1380119980399</v>
      </c>
      <c r="W9" s="1050">
        <f>'7.4'!J10</f>
        <v>2536.1673164624217</v>
      </c>
      <c r="X9" s="1050">
        <f>'7.4'!K10</f>
        <v>2583.9263018396077</v>
      </c>
      <c r="Y9" s="1050">
        <f>'7.4'!L10</f>
        <v>2376.9683006680921</v>
      </c>
      <c r="Z9" s="1049">
        <v>0.45833333333333298</v>
      </c>
      <c r="AA9" s="1050">
        <f t="shared" si="0"/>
        <v>2052.8729706326844</v>
      </c>
      <c r="AB9" s="1050">
        <f t="shared" si="1"/>
        <v>706.33985721423142</v>
      </c>
      <c r="AC9" s="1050">
        <f t="shared" si="2"/>
        <v>2583.9263018396077</v>
      </c>
      <c r="AD9" s="1050">
        <f t="shared" si="3"/>
        <v>2376.9683006680921</v>
      </c>
    </row>
    <row r="10" spans="1:30" ht="11.1" customHeight="1">
      <c r="A10" s="1048"/>
      <c r="B10" s="918"/>
      <c r="C10" s="456"/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1035"/>
      <c r="O10" s="1049">
        <f>'7.4'!B11</f>
        <v>0.5</v>
      </c>
      <c r="P10" s="1050">
        <f>'7.4'!C11</f>
        <v>2612.3595713246832</v>
      </c>
      <c r="Q10" s="1050">
        <f>'7.4'!D11</f>
        <v>2346.823568041666</v>
      </c>
      <c r="R10" s="1050">
        <f>'7.4'!E11</f>
        <v>2650.4884999999995</v>
      </c>
      <c r="S10" s="1050">
        <f>'7.4'!F11</f>
        <v>2143.5489989709818</v>
      </c>
      <c r="T10" s="1050">
        <f>'7.4'!G11</f>
        <v>2136.6026310410239</v>
      </c>
      <c r="U10" s="1050">
        <f>'7.4'!H11</f>
        <v>1960.2654233326841</v>
      </c>
      <c r="V10" s="1050">
        <f>'7.4'!I11</f>
        <v>2208.0520119980392</v>
      </c>
      <c r="W10" s="1050">
        <f>'7.4'!J11</f>
        <v>2435.9553164624217</v>
      </c>
      <c r="X10" s="1050">
        <f>'7.4'!K11</f>
        <v>2487.2373018396079</v>
      </c>
      <c r="Y10" s="1050">
        <f>'7.4'!L11</f>
        <v>2297.6783006680926</v>
      </c>
      <c r="Z10" s="1049">
        <v>0.5</v>
      </c>
      <c r="AA10" s="1050">
        <f t="shared" si="0"/>
        <v>1960.2654233326841</v>
      </c>
      <c r="AB10" s="1050">
        <f t="shared" si="1"/>
        <v>690.22307666731535</v>
      </c>
      <c r="AC10" s="1050">
        <f t="shared" si="2"/>
        <v>2487.2373018396079</v>
      </c>
      <c r="AD10" s="1050">
        <f t="shared" si="3"/>
        <v>2297.6783006680926</v>
      </c>
    </row>
    <row r="11" spans="1:30" ht="11.1" customHeight="1">
      <c r="A11" s="1048"/>
      <c r="B11" s="918"/>
      <c r="C11" s="456"/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1035"/>
      <c r="O11" s="1049">
        <f>'7.4'!B12</f>
        <v>0.54166666666666696</v>
      </c>
      <c r="P11" s="1050">
        <f>'7.4'!C12</f>
        <v>2505.0704223951866</v>
      </c>
      <c r="Q11" s="1050">
        <f>'7.4'!D12</f>
        <v>2261.8686780416665</v>
      </c>
      <c r="R11" s="1050">
        <f>'7.4'!E12</f>
        <v>2584.5884999999998</v>
      </c>
      <c r="S11" s="1050">
        <f>'7.4'!F12</f>
        <v>2225.6489989709821</v>
      </c>
      <c r="T11" s="1050">
        <f>'7.4'!G12</f>
        <v>2093.8066310410236</v>
      </c>
      <c r="U11" s="1050">
        <f>'7.4'!H12</f>
        <v>1882.0585056326843</v>
      </c>
      <c r="V11" s="1050">
        <f>'7.4'!I12</f>
        <v>2138.2060119980392</v>
      </c>
      <c r="W11" s="1050">
        <f>'7.4'!J12</f>
        <v>2334.8033164624217</v>
      </c>
      <c r="X11" s="1050">
        <f>'7.4'!K12</f>
        <v>2452.1243018396076</v>
      </c>
      <c r="Y11" s="1050">
        <f>'7.4'!L12</f>
        <v>2249.7793006680927</v>
      </c>
      <c r="Z11" s="1049">
        <v>0.54166666666666696</v>
      </c>
      <c r="AA11" s="1050">
        <f t="shared" si="0"/>
        <v>1882.0585056326843</v>
      </c>
      <c r="AB11" s="1050">
        <f t="shared" si="1"/>
        <v>702.52999436731557</v>
      </c>
      <c r="AC11" s="1050">
        <f t="shared" si="2"/>
        <v>2452.1243018396076</v>
      </c>
      <c r="AD11" s="1050">
        <f t="shared" si="3"/>
        <v>2249.7793006680927</v>
      </c>
    </row>
    <row r="12" spans="1:30" ht="11.1" customHeight="1">
      <c r="A12" s="1048"/>
      <c r="B12" s="918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1035"/>
      <c r="O12" s="1049">
        <f>'7.4'!B13</f>
        <v>0.58333333333333304</v>
      </c>
      <c r="P12" s="1050">
        <f>'7.4'!C13</f>
        <v>2412.3707683540601</v>
      </c>
      <c r="Q12" s="1050">
        <f>'7.4'!D13</f>
        <v>2185.4219870416664</v>
      </c>
      <c r="R12" s="1050">
        <f>'7.4'!E13</f>
        <v>2568.9884999999995</v>
      </c>
      <c r="S12" s="1050">
        <f>'7.4'!F13</f>
        <v>2104.3489989709819</v>
      </c>
      <c r="T12" s="1050">
        <f>'7.4'!G13</f>
        <v>2045.0836310410239</v>
      </c>
      <c r="U12" s="1050">
        <f>'7.4'!H13</f>
        <v>1835.0364464326844</v>
      </c>
      <c r="V12" s="1050">
        <f>'7.4'!I13</f>
        <v>2084.5030119980393</v>
      </c>
      <c r="W12" s="1050">
        <f>'7.4'!J13</f>
        <v>2274.758316462422</v>
      </c>
      <c r="X12" s="1050">
        <f>'7.4'!K13</f>
        <v>2368.342301839607</v>
      </c>
      <c r="Y12" s="1050">
        <f>'7.4'!L13</f>
        <v>2215.539300668092</v>
      </c>
      <c r="Z12" s="1049">
        <v>0.58333333333333304</v>
      </c>
      <c r="AA12" s="1050">
        <f t="shared" si="0"/>
        <v>1835.0364464326844</v>
      </c>
      <c r="AB12" s="1050">
        <f t="shared" si="1"/>
        <v>733.95205356731503</v>
      </c>
      <c r="AC12" s="1050">
        <f t="shared" si="2"/>
        <v>2368.342301839607</v>
      </c>
      <c r="AD12" s="1050">
        <f t="shared" si="3"/>
        <v>2215.539300668092</v>
      </c>
    </row>
    <row r="13" spans="1:30" ht="11.1" customHeight="1">
      <c r="A13" s="1048"/>
      <c r="B13" s="918"/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1035"/>
      <c r="O13" s="1049">
        <f>'7.4'!B14</f>
        <v>0.625</v>
      </c>
      <c r="P13" s="1050">
        <f>'7.4'!C14</f>
        <v>2356.8467861575054</v>
      </c>
      <c r="Q13" s="1050">
        <f>'7.4'!D14</f>
        <v>2132.4713650416666</v>
      </c>
      <c r="R13" s="1050">
        <f>'7.4'!E14</f>
        <v>2585.6884999999993</v>
      </c>
      <c r="S13" s="1050">
        <f>'7.4'!F14</f>
        <v>2043.3489989709817</v>
      </c>
      <c r="T13" s="1050">
        <f>'7.4'!G14</f>
        <v>2035.5446310410241</v>
      </c>
      <c r="U13" s="1050">
        <f>'7.4'!H14</f>
        <v>1832.4015887326841</v>
      </c>
      <c r="V13" s="1050">
        <f>'7.4'!I14</f>
        <v>2078.1570119980393</v>
      </c>
      <c r="W13" s="1050">
        <f>'7.4'!J14</f>
        <v>2242.4393164624221</v>
      </c>
      <c r="X13" s="1050">
        <f>'7.4'!K14</f>
        <v>2349.304301839607</v>
      </c>
      <c r="Y13" s="1050">
        <f>'7.4'!L14</f>
        <v>2186.7923006680926</v>
      </c>
      <c r="Z13" s="1049">
        <v>0.625</v>
      </c>
      <c r="AA13" s="1050">
        <f t="shared" si="0"/>
        <v>1832.4015887326841</v>
      </c>
      <c r="AB13" s="1050">
        <f t="shared" si="1"/>
        <v>753.28691126731519</v>
      </c>
      <c r="AC13" s="1050">
        <f t="shared" si="2"/>
        <v>2349.304301839607</v>
      </c>
      <c r="AD13" s="1050">
        <f t="shared" si="3"/>
        <v>2186.7923006680926</v>
      </c>
    </row>
    <row r="14" spans="1:30" ht="11.1" customHeight="1">
      <c r="A14" s="1048"/>
      <c r="B14" s="918"/>
      <c r="C14" s="456"/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1035"/>
      <c r="O14" s="1049">
        <f>'7.4'!B15</f>
        <v>0.66666666666666696</v>
      </c>
      <c r="P14" s="1050">
        <f>'7.4'!C15</f>
        <v>2436.5266187362204</v>
      </c>
      <c r="Q14" s="1050">
        <f>'7.4'!D15</f>
        <v>2118.5780070416668</v>
      </c>
      <c r="R14" s="1050">
        <f>'7.4'!E15</f>
        <v>2625.5884999999998</v>
      </c>
      <c r="S14" s="1050">
        <f>'7.4'!F15</f>
        <v>2037.7489989709816</v>
      </c>
      <c r="T14" s="1050">
        <f>'7.4'!G15</f>
        <v>2008.242631041024</v>
      </c>
      <c r="U14" s="1050">
        <f>'7.4'!H15</f>
        <v>1847.7050204326845</v>
      </c>
      <c r="V14" s="1050">
        <f>'7.4'!I15</f>
        <v>2107.6250119980396</v>
      </c>
      <c r="W14" s="1050">
        <f>'7.4'!J15</f>
        <v>2283.8203164624219</v>
      </c>
      <c r="X14" s="1050">
        <f>'7.4'!K15</f>
        <v>2360.7003018396072</v>
      </c>
      <c r="Y14" s="1050">
        <f>'7.4'!L15</f>
        <v>2215.6543006680931</v>
      </c>
      <c r="Z14" s="1049">
        <v>0.66666666666666696</v>
      </c>
      <c r="AA14" s="1050">
        <f t="shared" si="0"/>
        <v>1847.7050204326845</v>
      </c>
      <c r="AB14" s="1050">
        <f t="shared" si="1"/>
        <v>777.88347956731536</v>
      </c>
      <c r="AC14" s="1050">
        <f t="shared" si="2"/>
        <v>2360.7003018396072</v>
      </c>
      <c r="AD14" s="1050">
        <f t="shared" si="3"/>
        <v>2215.6543006680931</v>
      </c>
    </row>
    <row r="15" spans="1:30" ht="11.1" customHeight="1">
      <c r="A15" s="1048"/>
      <c r="B15" s="918"/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1035"/>
      <c r="O15" s="1049">
        <f>'7.4'!B16</f>
        <v>0.70833333333333304</v>
      </c>
      <c r="P15" s="1050">
        <f>'7.4'!C16</f>
        <v>2509.9135725357928</v>
      </c>
      <c r="Q15" s="1050">
        <f>'7.4'!D16</f>
        <v>2166.2629630416664</v>
      </c>
      <c r="R15" s="1050">
        <f>'7.4'!E16</f>
        <v>2681.8884999999991</v>
      </c>
      <c r="S15" s="1050">
        <f>'7.4'!F16</f>
        <v>2086.748998970982</v>
      </c>
      <c r="T15" s="1050">
        <f>'7.4'!G16</f>
        <v>2023.6326310410241</v>
      </c>
      <c r="U15" s="1050">
        <f>'7.4'!H16</f>
        <v>1909.0109820326841</v>
      </c>
      <c r="V15" s="1050">
        <f>'7.4'!I16</f>
        <v>2152.2500119980396</v>
      </c>
      <c r="W15" s="1050">
        <f>'7.4'!J16</f>
        <v>2353.6263164624215</v>
      </c>
      <c r="X15" s="1050">
        <f>'7.4'!K16</f>
        <v>2427.5773018396076</v>
      </c>
      <c r="Y15" s="1050">
        <f>'7.4'!L16</f>
        <v>2244.9323006680929</v>
      </c>
      <c r="Z15" s="1049">
        <v>0.70833333333333304</v>
      </c>
      <c r="AA15" s="1050">
        <f t="shared" si="0"/>
        <v>1909.0109820326841</v>
      </c>
      <c r="AB15" s="1050">
        <f t="shared" si="1"/>
        <v>772.87751796731504</v>
      </c>
      <c r="AC15" s="1050">
        <f t="shared" si="2"/>
        <v>2427.5773018396076</v>
      </c>
      <c r="AD15" s="1050">
        <f t="shared" si="3"/>
        <v>2244.9323006680929</v>
      </c>
    </row>
    <row r="16" spans="1:30" ht="11.1" customHeight="1">
      <c r="A16" s="1048"/>
      <c r="B16" s="918"/>
      <c r="C16" s="456"/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1035"/>
      <c r="O16" s="1049">
        <f>'7.4'!B17</f>
        <v>0.75</v>
      </c>
      <c r="P16" s="1050">
        <f>'7.4'!C17</f>
        <v>2532.8574061516297</v>
      </c>
      <c r="Q16" s="1050">
        <f>'7.4'!D17</f>
        <v>2252.1626130416666</v>
      </c>
      <c r="R16" s="1050">
        <f>'7.4'!E17</f>
        <v>2742.9884999999995</v>
      </c>
      <c r="S16" s="1050">
        <f>'7.4'!F17</f>
        <v>2115.6489989709821</v>
      </c>
      <c r="T16" s="1050">
        <f>'7.4'!G17</f>
        <v>2017.0806310410239</v>
      </c>
      <c r="U16" s="1050">
        <f>'7.4'!H17</f>
        <v>1974.8062833326842</v>
      </c>
      <c r="V16" s="1050">
        <f>'7.4'!I17</f>
        <v>2187.2840119980392</v>
      </c>
      <c r="W16" s="1050">
        <f>'7.4'!J17</f>
        <v>2422.0823164624221</v>
      </c>
      <c r="X16" s="1050">
        <f>'7.4'!K17</f>
        <v>2417.7273018396072</v>
      </c>
      <c r="Y16" s="1050">
        <f>'7.4'!L17</f>
        <v>2265.2783006680925</v>
      </c>
      <c r="Z16" s="1049">
        <v>0.75</v>
      </c>
      <c r="AA16" s="1050">
        <f t="shared" si="0"/>
        <v>1974.8062833326842</v>
      </c>
      <c r="AB16" s="1050">
        <f t="shared" si="1"/>
        <v>768.18221666731529</v>
      </c>
      <c r="AC16" s="1050">
        <f t="shared" si="2"/>
        <v>2417.7273018396072</v>
      </c>
      <c r="AD16" s="1050">
        <f t="shared" si="3"/>
        <v>2265.2783006680925</v>
      </c>
    </row>
    <row r="17" spans="1:30" ht="11.1" customHeight="1">
      <c r="A17" s="1048"/>
      <c r="B17" s="918"/>
      <c r="C17" s="456"/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1035"/>
      <c r="O17" s="1049">
        <f>'7.4'!B18</f>
        <v>0.79166666666666696</v>
      </c>
      <c r="P17" s="1050">
        <f>'7.4'!C18</f>
        <v>2520.9327649160841</v>
      </c>
      <c r="Q17" s="1050">
        <f>'7.4'!D18</f>
        <v>2301.2609520416668</v>
      </c>
      <c r="R17" s="1050">
        <f>'7.4'!E18</f>
        <v>2748.2885000000001</v>
      </c>
      <c r="S17" s="1050">
        <f>'7.4'!F18</f>
        <v>2119.3489989709819</v>
      </c>
      <c r="T17" s="1050">
        <f>'7.4'!G18</f>
        <v>2008.374631041024</v>
      </c>
      <c r="U17" s="1050">
        <f>'7.4'!H18</f>
        <v>1989.9747410326843</v>
      </c>
      <c r="V17" s="1050">
        <f>'7.4'!I18</f>
        <v>2200.0360119980396</v>
      </c>
      <c r="W17" s="1050">
        <f>'7.4'!J18</f>
        <v>2428.184316462422</v>
      </c>
      <c r="X17" s="1050">
        <f>'7.4'!K18</f>
        <v>2505.7143018396073</v>
      </c>
      <c r="Y17" s="1050">
        <f>'7.4'!L18</f>
        <v>2257.1453006680931</v>
      </c>
      <c r="Z17" s="1049">
        <v>0.79166666666666696</v>
      </c>
      <c r="AA17" s="1050">
        <f t="shared" si="0"/>
        <v>1989.9747410326843</v>
      </c>
      <c r="AB17" s="1050">
        <f t="shared" si="1"/>
        <v>758.31375896731583</v>
      </c>
      <c r="AC17" s="1050">
        <f t="shared" si="2"/>
        <v>2505.7143018396073</v>
      </c>
      <c r="AD17" s="1050">
        <f t="shared" si="3"/>
        <v>2257.1453006680931</v>
      </c>
    </row>
    <row r="18" spans="1:30" ht="11.1" customHeight="1">
      <c r="A18" s="1048"/>
      <c r="B18" s="918"/>
      <c r="C18" s="456"/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1035"/>
      <c r="O18" s="1049">
        <f>'7.4'!B19</f>
        <v>0.83333333333333304</v>
      </c>
      <c r="P18" s="1050">
        <f>'7.4'!C19</f>
        <v>2500.3500738224802</v>
      </c>
      <c r="Q18" s="1050">
        <f>'7.4'!D19</f>
        <v>2317.0014850416665</v>
      </c>
      <c r="R18" s="1050">
        <f>'7.4'!E19</f>
        <v>2692.3884999999991</v>
      </c>
      <c r="S18" s="1050">
        <f>'7.4'!F19</f>
        <v>2101.0489989709822</v>
      </c>
      <c r="T18" s="1050">
        <f>'7.4'!G19</f>
        <v>1983.4026310410241</v>
      </c>
      <c r="U18" s="1050">
        <f>'7.4'!H19</f>
        <v>1990.5735591326841</v>
      </c>
      <c r="V18" s="1050">
        <f>'7.4'!I19</f>
        <v>2210.9910119980395</v>
      </c>
      <c r="W18" s="1050">
        <f>'7.4'!J19</f>
        <v>2437.1683164624214</v>
      </c>
      <c r="X18" s="1050">
        <f>'7.4'!K19</f>
        <v>2491.3843018396069</v>
      </c>
      <c r="Y18" s="1050">
        <f>'7.4'!L19</f>
        <v>2248.4173006680926</v>
      </c>
      <c r="Z18" s="1049">
        <v>0.83333333333333304</v>
      </c>
      <c r="AA18" s="1050">
        <f t="shared" si="0"/>
        <v>1983.4026310410241</v>
      </c>
      <c r="AB18" s="1050">
        <f t="shared" si="1"/>
        <v>708.98586895897506</v>
      </c>
      <c r="AC18" s="1050">
        <f t="shared" si="2"/>
        <v>2491.3843018396069</v>
      </c>
      <c r="AD18" s="1050">
        <f t="shared" si="3"/>
        <v>2248.4173006680926</v>
      </c>
    </row>
    <row r="19" spans="1:30" ht="15" customHeight="1">
      <c r="A19" s="1760" t="s">
        <v>395</v>
      </c>
      <c r="B19" s="1760"/>
      <c r="C19" s="1760"/>
      <c r="D19" s="1760"/>
      <c r="E19" s="1760"/>
      <c r="F19" s="1760"/>
      <c r="G19" s="1760"/>
      <c r="H19" s="1760"/>
      <c r="I19" s="1760"/>
      <c r="J19" s="1760"/>
      <c r="K19" s="1760"/>
      <c r="L19" s="1760"/>
      <c r="M19" s="1760"/>
      <c r="N19" s="1035"/>
      <c r="O19" s="1049">
        <f>'7.4'!B20</f>
        <v>0.875</v>
      </c>
      <c r="P19" s="1050">
        <f>'7.4'!C20</f>
        <v>2443.2874217400922</v>
      </c>
      <c r="Q19" s="1050">
        <f>'7.4'!D20</f>
        <v>2292.8395200416671</v>
      </c>
      <c r="R19" s="1050">
        <f>'7.4'!E20</f>
        <v>2562.1884999999993</v>
      </c>
      <c r="S19" s="1050">
        <f>'7.4'!F20</f>
        <v>2066.4489989709818</v>
      </c>
      <c r="T19" s="1050">
        <f>'7.4'!G20</f>
        <v>1911.1726310410238</v>
      </c>
      <c r="U19" s="1050">
        <f>'7.4'!H20</f>
        <v>1861.1223130326841</v>
      </c>
      <c r="V19" s="1050">
        <f>'7.4'!I20</f>
        <v>2181.6590119980392</v>
      </c>
      <c r="W19" s="1050">
        <f>'7.4'!J20</f>
        <v>2420.5483164624216</v>
      </c>
      <c r="X19" s="1050">
        <f>'7.4'!K20</f>
        <v>2368.6753018396071</v>
      </c>
      <c r="Y19" s="1050">
        <f>'7.4'!L20</f>
        <v>2212.6813006680923</v>
      </c>
      <c r="Z19" s="1049">
        <v>0.875</v>
      </c>
      <c r="AA19" s="1050">
        <f t="shared" si="0"/>
        <v>1861.1223130326841</v>
      </c>
      <c r="AB19" s="1050">
        <f t="shared" si="1"/>
        <v>701.06618696731516</v>
      </c>
      <c r="AC19" s="1050">
        <f t="shared" si="2"/>
        <v>2368.6753018396071</v>
      </c>
      <c r="AD19" s="1050">
        <f t="shared" si="3"/>
        <v>2212.6813006680923</v>
      </c>
    </row>
    <row r="20" spans="1:30" ht="12.75" customHeight="1">
      <c r="N20" s="1035"/>
      <c r="O20" s="1049">
        <f>'7.4'!B21</f>
        <v>0.91666666666666696</v>
      </c>
      <c r="P20" s="1050">
        <f>'7.4'!C21</f>
        <v>2329.4125059962016</v>
      </c>
      <c r="Q20" s="1050">
        <f>'7.4'!D21</f>
        <v>2202.6865130416668</v>
      </c>
      <c r="R20" s="1050">
        <f>'7.4'!E21</f>
        <v>2368.8884999999996</v>
      </c>
      <c r="S20" s="1050">
        <f>'7.4'!F21</f>
        <v>1980.7489989709818</v>
      </c>
      <c r="T20" s="1050">
        <f>'7.4'!G21</f>
        <v>1796.7866310410238</v>
      </c>
      <c r="U20" s="1050">
        <f>'7.4'!H21</f>
        <v>1725.0926551326843</v>
      </c>
      <c r="V20" s="1050">
        <f>'7.4'!I21</f>
        <v>2085.1040119980398</v>
      </c>
      <c r="W20" s="1050">
        <f>'7.4'!J21</f>
        <v>2329.7683164624218</v>
      </c>
      <c r="X20" s="1050">
        <f>'7.4'!K21</f>
        <v>2285.6313018396072</v>
      </c>
      <c r="Y20" s="1050">
        <f>'7.4'!L21</f>
        <v>2087.2173006680928</v>
      </c>
      <c r="Z20" s="1049">
        <v>0.91666666666666696</v>
      </c>
      <c r="AA20" s="1050">
        <f t="shared" si="0"/>
        <v>1725.0926551326843</v>
      </c>
      <c r="AB20" s="1050">
        <f t="shared" si="1"/>
        <v>643.79584486731528</v>
      </c>
      <c r="AC20" s="1050">
        <f t="shared" si="2"/>
        <v>2285.6313018396072</v>
      </c>
      <c r="AD20" s="1050">
        <f t="shared" si="3"/>
        <v>2087.2173006680928</v>
      </c>
    </row>
    <row r="21" spans="1:30" ht="11.1" customHeight="1">
      <c r="A21" s="1048"/>
      <c r="B21" s="1048"/>
      <c r="C21" s="1048"/>
      <c r="D21" s="1048"/>
      <c r="E21" s="1048"/>
      <c r="F21" s="1048"/>
      <c r="G21" s="1048"/>
      <c r="H21" s="1048"/>
      <c r="I21" s="1048"/>
      <c r="J21" s="1048"/>
      <c r="K21" s="1048"/>
      <c r="L21" s="1048"/>
      <c r="M21" s="1048"/>
      <c r="N21" s="1035"/>
      <c r="O21" s="1049">
        <f>'7.4'!B22</f>
        <v>0.95833333333333304</v>
      </c>
      <c r="P21" s="1050">
        <f>'7.4'!C22</f>
        <v>2098.2722655492794</v>
      </c>
      <c r="Q21" s="1050">
        <f>'7.4'!D22</f>
        <v>2007.7472660416665</v>
      </c>
      <c r="R21" s="1050">
        <f>'7.4'!E22</f>
        <v>2155.4884999999995</v>
      </c>
      <c r="S21" s="1050">
        <f>'7.4'!F22</f>
        <v>1802.6489989709819</v>
      </c>
      <c r="T21" s="1050">
        <f>'7.4'!G22</f>
        <v>1641.8436310410239</v>
      </c>
      <c r="U21" s="1050">
        <f>'7.4'!H22</f>
        <v>1553.1324124326839</v>
      </c>
      <c r="V21" s="1050">
        <f>'7.4'!I22</f>
        <v>1915.8120119980395</v>
      </c>
      <c r="W21" s="1050">
        <f>'7.4'!J22</f>
        <v>2138.4973164624221</v>
      </c>
      <c r="X21" s="1050">
        <f>'7.4'!K22</f>
        <v>2112.6863018396079</v>
      </c>
      <c r="Y21" s="1050">
        <f>'7.4'!L22</f>
        <v>1880.4143006680929</v>
      </c>
      <c r="Z21" s="1049">
        <v>0.95833333333333304</v>
      </c>
      <c r="AA21" s="1050">
        <f t="shared" si="0"/>
        <v>1553.1324124326839</v>
      </c>
      <c r="AB21" s="1050">
        <f t="shared" si="1"/>
        <v>602.35608756731563</v>
      </c>
      <c r="AC21" s="1050">
        <f t="shared" si="2"/>
        <v>2112.6863018396079</v>
      </c>
      <c r="AD21" s="1050">
        <f t="shared" si="3"/>
        <v>1880.4143006680929</v>
      </c>
    </row>
    <row r="22" spans="1:30" ht="11.1" customHeight="1">
      <c r="A22" s="1048"/>
      <c r="B22" s="1048"/>
      <c r="C22" s="1048"/>
      <c r="D22" s="1048"/>
      <c r="E22" s="1048"/>
      <c r="F22" s="1048"/>
      <c r="G22" s="1048"/>
      <c r="H22" s="1048"/>
      <c r="I22" s="1048"/>
      <c r="J22" s="1048"/>
      <c r="K22" s="1048"/>
      <c r="L22" s="1048"/>
      <c r="M22" s="1048"/>
      <c r="N22" s="1035"/>
      <c r="O22" s="1049">
        <f>'7.4'!B23</f>
        <v>1</v>
      </c>
      <c r="P22" s="1050">
        <f>'7.4'!C23</f>
        <v>1925.8898477219327</v>
      </c>
      <c r="Q22" s="1050">
        <f>'7.4'!D23</f>
        <v>1859.3817340416667</v>
      </c>
      <c r="R22" s="1050">
        <f>'7.4'!E23</f>
        <v>2137.9884999999995</v>
      </c>
      <c r="S22" s="1050">
        <f>'7.4'!F23</f>
        <v>1651.248998970982</v>
      </c>
      <c r="T22" s="1050">
        <f>'7.4'!G23</f>
        <v>1480.1316310410236</v>
      </c>
      <c r="U22" s="1050">
        <f>'7.4'!H23</f>
        <v>1401.1587703326841</v>
      </c>
      <c r="V22" s="1050">
        <f>'7.4'!I23</f>
        <v>1781.6290119980392</v>
      </c>
      <c r="W22" s="1050">
        <f>'7.4'!J23</f>
        <v>1995.1463164624222</v>
      </c>
      <c r="X22" s="1050">
        <f>'7.4'!K23</f>
        <v>1929.6453018396076</v>
      </c>
      <c r="Y22" s="1050">
        <f>'7.4'!L23</f>
        <v>1733.1783006680926</v>
      </c>
      <c r="Z22" s="1049">
        <v>1</v>
      </c>
      <c r="AA22" s="1050">
        <f t="shared" si="0"/>
        <v>1401.1587703326841</v>
      </c>
      <c r="AB22" s="1050">
        <f t="shared" si="1"/>
        <v>736.82972966731541</v>
      </c>
      <c r="AC22" s="1050">
        <f t="shared" si="2"/>
        <v>1929.6453018396076</v>
      </c>
      <c r="AD22" s="1050">
        <f t="shared" si="3"/>
        <v>1733.1783006680926</v>
      </c>
    </row>
    <row r="23" spans="1:30" ht="11.1" customHeight="1">
      <c r="A23" s="1048"/>
      <c r="B23" s="1048"/>
      <c r="C23" s="1048"/>
      <c r="D23" s="1048"/>
      <c r="E23" s="1048"/>
      <c r="F23" s="1048"/>
      <c r="G23" s="1048"/>
      <c r="H23" s="1048"/>
      <c r="I23" s="1048"/>
      <c r="J23" s="1048"/>
      <c r="K23" s="1048"/>
      <c r="L23" s="1048"/>
      <c r="M23" s="1048"/>
      <c r="N23" s="1035"/>
      <c r="O23" s="1049">
        <f>'7.4'!B24</f>
        <v>1.0416666666666701</v>
      </c>
      <c r="P23" s="1050">
        <f>'7.4'!C24</f>
        <v>1863.4589633738224</v>
      </c>
      <c r="Q23" s="1050">
        <f>'7.4'!D24</f>
        <v>1789.0320270416667</v>
      </c>
      <c r="R23" s="1050">
        <f>'7.4'!E24</f>
        <v>2144.3884999999996</v>
      </c>
      <c r="S23" s="1050">
        <f>'7.4'!F24</f>
        <v>1576.9489989709818</v>
      </c>
      <c r="T23" s="1050">
        <f>'7.4'!G24</f>
        <v>1399.3916310410239</v>
      </c>
      <c r="U23" s="1050">
        <f>'7.4'!H24</f>
        <v>1334.7265074326838</v>
      </c>
      <c r="V23" s="1050">
        <f>'7.4'!I24</f>
        <v>1665.4260119980393</v>
      </c>
      <c r="W23" s="1050">
        <f>'7.4'!J24</f>
        <v>1895.9083164624219</v>
      </c>
      <c r="X23" s="1050">
        <f>'7.4'!K24</f>
        <v>1884.2693018396076</v>
      </c>
      <c r="Y23" s="1050">
        <f>'7.4'!L24</f>
        <v>1640.9033006680925</v>
      </c>
      <c r="Z23" s="1049">
        <v>1.0416666666666701</v>
      </c>
      <c r="AA23" s="1050">
        <f t="shared" si="0"/>
        <v>1334.7265074326838</v>
      </c>
      <c r="AB23" s="1050">
        <f t="shared" si="1"/>
        <v>809.66199256731579</v>
      </c>
      <c r="AC23" s="1050">
        <f t="shared" si="2"/>
        <v>1884.2693018396076</v>
      </c>
      <c r="AD23" s="1050">
        <f t="shared" si="3"/>
        <v>1640.9033006680925</v>
      </c>
    </row>
    <row r="24" spans="1:30" ht="11.1" customHeight="1">
      <c r="A24" s="1048"/>
      <c r="B24" s="1048"/>
      <c r="C24" s="1048"/>
      <c r="D24" s="1048"/>
      <c r="E24" s="1048"/>
      <c r="F24" s="1048"/>
      <c r="G24" s="1048"/>
      <c r="H24" s="1048"/>
      <c r="I24" s="1048"/>
      <c r="J24" s="1048"/>
      <c r="K24" s="1048"/>
      <c r="L24" s="1048"/>
      <c r="M24" s="1048"/>
      <c r="N24" s="1035"/>
      <c r="O24" s="1049">
        <f>'7.4'!B25</f>
        <v>1.0833333333333299</v>
      </c>
      <c r="P24" s="1050">
        <f>'7.4'!C25</f>
        <v>1863.8403375048149</v>
      </c>
      <c r="Q24" s="1050">
        <f>'7.4'!D25</f>
        <v>1800.0557150416666</v>
      </c>
      <c r="R24" s="1050">
        <f>'7.4'!E25</f>
        <v>2166.5884999999994</v>
      </c>
      <c r="S24" s="1050">
        <f>'7.4'!F25</f>
        <v>1576.748998970982</v>
      </c>
      <c r="T24" s="1050">
        <f>'7.4'!G25</f>
        <v>1383.0646310410239</v>
      </c>
      <c r="U24" s="1050">
        <f>'7.4'!H25</f>
        <v>1325.833667132684</v>
      </c>
      <c r="V24" s="1050">
        <f>'7.4'!I25</f>
        <v>1652.9030119980393</v>
      </c>
      <c r="W24" s="1050">
        <f>'7.4'!J25</f>
        <v>1886.3903164624217</v>
      </c>
      <c r="X24" s="1050">
        <f>'7.4'!K25</f>
        <v>1890.7623018396071</v>
      </c>
      <c r="Y24" s="1050">
        <f>'7.4'!L25</f>
        <v>1650.7973006680925</v>
      </c>
      <c r="Z24" s="1049">
        <v>1.0833333333333299</v>
      </c>
      <c r="AA24" s="1050">
        <f t="shared" si="0"/>
        <v>1325.833667132684</v>
      </c>
      <c r="AB24" s="1050">
        <f t="shared" si="1"/>
        <v>840.75483286731537</v>
      </c>
      <c r="AC24" s="1050">
        <f t="shared" si="2"/>
        <v>1890.7623018396071</v>
      </c>
      <c r="AD24" s="1050">
        <f t="shared" si="3"/>
        <v>1650.7973006680925</v>
      </c>
    </row>
    <row r="25" spans="1:30" ht="11.1" customHeight="1">
      <c r="A25" s="1048"/>
      <c r="B25" s="1048"/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35"/>
      <c r="O25" s="1049">
        <f>'7.4'!B26</f>
        <v>1.125</v>
      </c>
      <c r="P25" s="1050">
        <f>'7.4'!C26</f>
        <v>1893.1311773425764</v>
      </c>
      <c r="Q25" s="1050">
        <f>'7.4'!D26</f>
        <v>1844.7340530416664</v>
      </c>
      <c r="R25" s="1050">
        <f>'7.4'!E26</f>
        <v>2234.1884999999997</v>
      </c>
      <c r="S25" s="1050">
        <f>'7.4'!F26</f>
        <v>1600.1489989709823</v>
      </c>
      <c r="T25" s="1050">
        <f>'7.4'!G26</f>
        <v>1393.750631041024</v>
      </c>
      <c r="U25" s="1050">
        <f>'7.4'!H26</f>
        <v>1342.3667297326845</v>
      </c>
      <c r="V25" s="1050">
        <f>'7.4'!I26</f>
        <v>1660.9950119980394</v>
      </c>
      <c r="W25" s="1050">
        <f>'7.4'!J26</f>
        <v>1901.8053164624221</v>
      </c>
      <c r="X25" s="1050">
        <f>'7.4'!K26</f>
        <v>1923.1903018396076</v>
      </c>
      <c r="Y25" s="1050">
        <f>'7.4'!L26</f>
        <v>1686.8763006680929</v>
      </c>
      <c r="Z25" s="1049">
        <v>1.125</v>
      </c>
      <c r="AA25" s="1050">
        <f t="shared" si="0"/>
        <v>1342.3667297326845</v>
      </c>
      <c r="AB25" s="1050">
        <f t="shared" si="1"/>
        <v>891.82177026731529</v>
      </c>
      <c r="AC25" s="1050">
        <f t="shared" si="2"/>
        <v>1923.1903018396076</v>
      </c>
      <c r="AD25" s="1050">
        <f t="shared" si="3"/>
        <v>1686.8763006680929</v>
      </c>
    </row>
    <row r="26" spans="1:30" ht="11.1" customHeight="1">
      <c r="A26" s="1048"/>
      <c r="B26" s="1048"/>
      <c r="C26" s="1048"/>
      <c r="D26" s="1048"/>
      <c r="E26" s="1048"/>
      <c r="F26" s="1048"/>
      <c r="G26" s="1048"/>
      <c r="H26" s="1048"/>
      <c r="I26" s="1048"/>
      <c r="J26" s="1048"/>
      <c r="K26" s="1048"/>
      <c r="L26" s="1048"/>
      <c r="M26" s="1048"/>
      <c r="N26" s="1035"/>
      <c r="O26" s="1049">
        <f>'7.4'!B27</f>
        <v>1.1666666666666701</v>
      </c>
      <c r="P26" s="1050">
        <f>'7.4'!C27</f>
        <v>1932.4138341509622</v>
      </c>
      <c r="Q26" s="1050">
        <f>'7.4'!D27</f>
        <v>1914.5581280416666</v>
      </c>
      <c r="R26" s="1050">
        <f>'7.4'!E27</f>
        <v>2367.7884999999997</v>
      </c>
      <c r="S26" s="1050">
        <f>'7.4'!F27</f>
        <v>1621.9489989709818</v>
      </c>
      <c r="T26" s="1050">
        <f>'7.4'!G27</f>
        <v>1432.1426310410238</v>
      </c>
      <c r="U26" s="1050">
        <f>'7.4'!H27</f>
        <v>1366.4663079326842</v>
      </c>
      <c r="V26" s="1050">
        <f>'7.4'!I27</f>
        <v>1684.3140119980392</v>
      </c>
      <c r="W26" s="1050">
        <f>'7.4'!J27</f>
        <v>1955.702316462422</v>
      </c>
      <c r="X26" s="1050">
        <f>'7.4'!K27</f>
        <v>1976.4903018396071</v>
      </c>
      <c r="Y26" s="1050">
        <f>'7.4'!L27</f>
        <v>1755.2353006680926</v>
      </c>
      <c r="Z26" s="1049">
        <v>1.1666666666666701</v>
      </c>
      <c r="AA26" s="1050">
        <f t="shared" si="0"/>
        <v>1366.4663079326842</v>
      </c>
      <c r="AB26" s="1050">
        <f t="shared" si="1"/>
        <v>1001.3221920673154</v>
      </c>
      <c r="AC26" s="1050">
        <f t="shared" si="2"/>
        <v>1976.4903018396071</v>
      </c>
      <c r="AD26" s="1050">
        <f t="shared" si="3"/>
        <v>1755.2353006680926</v>
      </c>
    </row>
    <row r="27" spans="1:30" ht="11.1" customHeight="1">
      <c r="A27" s="1048"/>
      <c r="B27" s="1048"/>
      <c r="C27" s="1048"/>
      <c r="D27" s="1048"/>
      <c r="E27" s="1048"/>
      <c r="F27" s="1048"/>
      <c r="G27" s="1048"/>
      <c r="H27" s="1048"/>
      <c r="I27" s="1048"/>
      <c r="J27" s="1048"/>
      <c r="K27" s="1048"/>
      <c r="L27" s="1048"/>
      <c r="M27" s="1048"/>
      <c r="N27" s="1035"/>
      <c r="O27" s="1049">
        <f>'7.4'!B28</f>
        <v>1.2083333333333299</v>
      </c>
      <c r="P27" s="1050">
        <f>'7.4'!C28</f>
        <v>2037.9034730354592</v>
      </c>
      <c r="Q27" s="1050">
        <f>'7.4'!D28</f>
        <v>2104.9092140416669</v>
      </c>
      <c r="R27" s="1050">
        <f>'7.4'!E28</f>
        <v>2571.7884999999997</v>
      </c>
      <c r="S27" s="1050">
        <f>'7.4'!F28</f>
        <v>1684.248998970982</v>
      </c>
      <c r="T27" s="1050">
        <f>'7.4'!G28</f>
        <v>1527.8766310410235</v>
      </c>
      <c r="U27" s="1050">
        <f>'7.4'!H28</f>
        <v>1467.8294474326844</v>
      </c>
      <c r="V27" s="1050">
        <f>'7.4'!I28</f>
        <v>1773.4780119980392</v>
      </c>
      <c r="W27" s="1050">
        <f>'7.4'!J28</f>
        <v>2078.240316462422</v>
      </c>
      <c r="X27" s="1050">
        <f>'7.4'!K28</f>
        <v>2084.5113018396073</v>
      </c>
      <c r="Y27" s="1050">
        <f>'7.4'!L28</f>
        <v>1872.4783006680927</v>
      </c>
      <c r="Z27" s="1049">
        <v>1.2083333333333299</v>
      </c>
      <c r="AA27" s="1050">
        <f t="shared" si="0"/>
        <v>1467.8294474326844</v>
      </c>
      <c r="AB27" s="1050">
        <f t="shared" si="1"/>
        <v>1103.9590525673152</v>
      </c>
      <c r="AC27" s="1050">
        <f t="shared" si="2"/>
        <v>2084.5113018396073</v>
      </c>
      <c r="AD27" s="1050">
        <f t="shared" si="3"/>
        <v>1872.4783006680927</v>
      </c>
    </row>
    <row r="28" spans="1:30" ht="11.1" customHeight="1">
      <c r="A28" s="1048"/>
      <c r="B28" s="1048"/>
      <c r="C28" s="1048"/>
      <c r="D28" s="1048"/>
      <c r="E28" s="1048"/>
      <c r="F28" s="1048"/>
      <c r="G28" s="1048"/>
      <c r="H28" s="1048"/>
      <c r="I28" s="1048"/>
      <c r="J28" s="1048"/>
      <c r="K28" s="1048"/>
      <c r="L28" s="1048"/>
      <c r="M28" s="1048"/>
      <c r="N28" s="1035"/>
      <c r="O28" s="1049">
        <f>'7.4'!B29</f>
        <v>1.25</v>
      </c>
      <c r="P28" s="1050">
        <f>'7.4'!C29</f>
        <v>2285.1545369232945</v>
      </c>
      <c r="Q28" s="1050">
        <f>'7.4'!D29</f>
        <v>2309.0782910416669</v>
      </c>
      <c r="R28" s="1050">
        <f>'7.4'!E29</f>
        <v>2777.2884999999997</v>
      </c>
      <c r="S28" s="1050">
        <f>'7.4'!F29</f>
        <v>1842.6489989709821</v>
      </c>
      <c r="T28" s="1050">
        <f>'7.4'!G29</f>
        <v>1777.5406310410201</v>
      </c>
      <c r="U28" s="1050">
        <f>'7.4'!H29</f>
        <v>1659.7278114326841</v>
      </c>
      <c r="V28" s="1050">
        <f>'7.4'!I29</f>
        <v>1977.3327462969796</v>
      </c>
      <c r="W28" s="1050">
        <f>'7.4'!J29</f>
        <v>2311.6453164624218</v>
      </c>
      <c r="X28" s="1050">
        <f>'7.4'!K29</f>
        <v>2313.5433018396079</v>
      </c>
      <c r="Y28" s="1050">
        <f>'7.4'!L29</f>
        <v>2115.2913006680928</v>
      </c>
      <c r="Z28" s="1049">
        <v>1.25</v>
      </c>
      <c r="AA28" s="1050">
        <f t="shared" si="0"/>
        <v>1659.7278114326841</v>
      </c>
      <c r="AB28" s="1050">
        <f t="shared" si="1"/>
        <v>1117.5606885673155</v>
      </c>
      <c r="AC28" s="1050">
        <f t="shared" si="2"/>
        <v>2313.5433018396079</v>
      </c>
      <c r="AD28" s="1050">
        <f t="shared" si="3"/>
        <v>2115.2913006680928</v>
      </c>
    </row>
    <row r="29" spans="1:30" ht="12.95" customHeight="1">
      <c r="A29" s="1048"/>
      <c r="B29" s="1048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1035"/>
      <c r="O29" s="1027"/>
      <c r="P29" s="1026"/>
      <c r="Q29" s="1026"/>
      <c r="R29" s="1027"/>
      <c r="S29" s="1027"/>
      <c r="T29" s="1027"/>
    </row>
    <row r="30" spans="1:30" ht="12.95" customHeight="1">
      <c r="A30" s="1048"/>
      <c r="B30" s="1048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1028"/>
      <c r="P30" s="1051"/>
      <c r="Q30" s="1052" t="str">
        <f>'7.4'!A31</f>
        <v>Maximum</v>
      </c>
      <c r="S30" s="1027"/>
    </row>
    <row r="31" spans="1:30" ht="12.95" customHeight="1">
      <c r="A31" s="1048"/>
      <c r="B31" s="1048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P31" s="1047">
        <f>P4</f>
        <v>40205</v>
      </c>
      <c r="Q31" s="1050">
        <f>'7.4'!C31</f>
        <v>2914.4205080620309</v>
      </c>
    </row>
    <row r="32" spans="1:30" ht="11.1" customHeight="1">
      <c r="A32" s="1048"/>
      <c r="B32" s="1048"/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1028"/>
      <c r="P32" s="1047">
        <f>Q4</f>
        <v>40597</v>
      </c>
      <c r="Q32" s="1050">
        <f>'7.4'!D31</f>
        <v>2599.8781200416665</v>
      </c>
    </row>
    <row r="33" spans="1:25" ht="11.1" customHeight="1">
      <c r="A33" s="1048"/>
      <c r="B33" s="1048"/>
      <c r="C33" s="1048"/>
      <c r="D33" s="1048"/>
      <c r="E33" s="1048"/>
      <c r="F33" s="1048"/>
      <c r="G33" s="1048"/>
      <c r="H33" s="1048"/>
      <c r="I33" s="1048"/>
      <c r="J33" s="1048"/>
      <c r="K33" s="1048"/>
      <c r="L33" s="1048"/>
      <c r="M33" s="1048"/>
      <c r="N33" s="1053"/>
      <c r="O33" s="1053"/>
      <c r="P33" s="1047">
        <f>R4</f>
        <v>40945</v>
      </c>
      <c r="Q33" s="1050">
        <f>'7.4'!E31</f>
        <v>2954.2884999999987</v>
      </c>
      <c r="R33" s="1053"/>
      <c r="S33" s="1054"/>
      <c r="T33" s="1054"/>
      <c r="U33" s="1054"/>
      <c r="V33" s="1054"/>
      <c r="W33" s="1054"/>
      <c r="X33" s="1054"/>
    </row>
    <row r="34" spans="1:25" ht="11.1" customHeight="1">
      <c r="A34" s="1048"/>
      <c r="B34" s="1048"/>
      <c r="C34" s="1048"/>
      <c r="D34" s="1048"/>
      <c r="E34" s="1048"/>
      <c r="F34" s="1048"/>
      <c r="G34" s="1048"/>
      <c r="H34" s="1048"/>
      <c r="I34" s="1048"/>
      <c r="J34" s="1048"/>
      <c r="K34" s="1048"/>
      <c r="L34" s="1048"/>
      <c r="M34" s="1048"/>
      <c r="N34" s="1028"/>
      <c r="O34" s="1028"/>
      <c r="P34" s="1047">
        <f>S4</f>
        <v>41299</v>
      </c>
      <c r="Q34" s="1050">
        <f>'7.4'!F31</f>
        <v>2232.7489989709816</v>
      </c>
      <c r="R34" s="1028"/>
    </row>
    <row r="35" spans="1:25" ht="11.1" customHeight="1">
      <c r="A35" s="1048"/>
      <c r="B35" s="1048"/>
      <c r="C35" s="1048"/>
      <c r="D35" s="1048"/>
      <c r="E35" s="1048"/>
      <c r="F35" s="1048"/>
      <c r="G35" s="1048"/>
      <c r="H35" s="1048"/>
      <c r="I35" s="1048"/>
      <c r="J35" s="1048"/>
      <c r="K35" s="1048"/>
      <c r="L35" s="1048"/>
      <c r="M35" s="1048"/>
      <c r="N35" s="1028"/>
      <c r="O35" s="1028"/>
      <c r="P35" s="1047">
        <f>T4</f>
        <v>41666</v>
      </c>
      <c r="Q35" s="1050">
        <f>'7.4'!G31</f>
        <v>2200.4136310410245</v>
      </c>
    </row>
    <row r="36" spans="1:25" ht="11.1" customHeight="1">
      <c r="A36" s="1048"/>
      <c r="B36" s="1048"/>
      <c r="C36" s="1048"/>
      <c r="D36" s="1048"/>
      <c r="E36" s="1048"/>
      <c r="F36" s="1048"/>
      <c r="G36" s="1048"/>
      <c r="H36" s="1048"/>
      <c r="I36" s="1048"/>
      <c r="J36" s="1048"/>
      <c r="K36" s="1048"/>
      <c r="L36" s="1048"/>
      <c r="M36" s="1048"/>
      <c r="N36" s="1028"/>
      <c r="O36" s="1028"/>
      <c r="P36" s="1047">
        <f>U4</f>
        <v>42040</v>
      </c>
      <c r="Q36" s="1050">
        <f>'7.4'!H31</f>
        <v>2147.9999567326845</v>
      </c>
      <c r="R36" s="451"/>
    </row>
    <row r="37" spans="1:25" ht="11.1" customHeight="1">
      <c r="A37" s="1048"/>
      <c r="B37" s="1048"/>
      <c r="C37" s="1048"/>
      <c r="D37" s="1048"/>
      <c r="E37" s="1048"/>
      <c r="F37" s="1048"/>
      <c r="G37" s="1048"/>
      <c r="H37" s="1048"/>
      <c r="I37" s="1048"/>
      <c r="J37" s="1048"/>
      <c r="K37" s="1048"/>
      <c r="L37" s="1048"/>
      <c r="M37" s="1048"/>
      <c r="N37" s="1028"/>
      <c r="O37" s="1028"/>
      <c r="P37" s="1047">
        <f>V4</f>
        <v>42388</v>
      </c>
      <c r="Q37" s="1050">
        <f>'7.4'!I31</f>
        <v>2349.5470119980396</v>
      </c>
    </row>
    <row r="38" spans="1:25" ht="11.1" customHeight="1">
      <c r="A38" s="1048"/>
      <c r="B38" s="1048"/>
      <c r="C38" s="1048"/>
      <c r="D38" s="1048"/>
      <c r="E38" s="1048"/>
      <c r="F38" s="1048"/>
      <c r="G38" s="1048"/>
      <c r="H38" s="1048"/>
      <c r="I38" s="1048"/>
      <c r="J38" s="1048"/>
      <c r="K38" s="1048"/>
      <c r="L38" s="1048"/>
      <c r="M38" s="1048"/>
      <c r="N38" s="1028"/>
      <c r="O38" s="1028"/>
      <c r="P38" s="1047">
        <f>W4</f>
        <v>42754</v>
      </c>
      <c r="Q38" s="1050">
        <f>'7.4'!J31</f>
        <v>2638.7143164624217</v>
      </c>
    </row>
    <row r="39" spans="1:25" ht="15.75" customHeight="1">
      <c r="A39" s="1760" t="s">
        <v>420</v>
      </c>
      <c r="B39" s="1760"/>
      <c r="C39" s="1760"/>
      <c r="D39" s="1760"/>
      <c r="E39" s="1760"/>
      <c r="F39" s="1760"/>
      <c r="G39" s="1760"/>
      <c r="H39" s="1760"/>
      <c r="I39" s="1760"/>
      <c r="J39" s="1760"/>
      <c r="K39" s="1760"/>
      <c r="L39" s="1760"/>
      <c r="M39" s="1760"/>
      <c r="N39" s="1028"/>
      <c r="O39" s="1028"/>
      <c r="P39" s="1047">
        <f>X4</f>
        <v>43158</v>
      </c>
      <c r="Q39" s="1050">
        <f>'7.4'!K31</f>
        <v>2726.900301839607</v>
      </c>
    </row>
    <row r="40" spans="1:25" ht="11.1" customHeight="1">
      <c r="A40" s="1048"/>
      <c r="B40" s="1048"/>
      <c r="C40" s="1048"/>
      <c r="D40" s="1048"/>
      <c r="E40" s="1048"/>
      <c r="F40" s="1048"/>
      <c r="G40" s="1048"/>
      <c r="H40" s="1048"/>
      <c r="I40" s="1048"/>
      <c r="J40" s="1048"/>
      <c r="K40" s="1048"/>
      <c r="L40" s="1048"/>
      <c r="M40" s="1048"/>
      <c r="N40" s="1028"/>
      <c r="O40" s="1028"/>
      <c r="P40" s="1047">
        <f>Y4</f>
        <v>43488</v>
      </c>
      <c r="Q40" s="1050">
        <f>'7.4'!L31</f>
        <v>2426.2663006680923</v>
      </c>
    </row>
    <row r="41" spans="1:25" ht="15.75" customHeight="1">
      <c r="N41" s="1028"/>
      <c r="O41" s="1028"/>
    </row>
    <row r="42" spans="1:25" ht="11.1" customHeight="1">
      <c r="A42" s="1048"/>
      <c r="B42" s="1048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1028"/>
      <c r="O42" s="1028"/>
    </row>
    <row r="43" spans="1:25" ht="11.1" customHeight="1">
      <c r="A43" s="1048"/>
      <c r="B43" s="1048"/>
      <c r="C43" s="1048"/>
      <c r="D43" s="1048"/>
      <c r="E43" s="1048"/>
      <c r="F43" s="1048"/>
      <c r="G43" s="1048"/>
      <c r="H43" s="1048"/>
      <c r="I43" s="1048"/>
      <c r="J43" s="1048"/>
      <c r="K43" s="1048"/>
      <c r="L43" s="1048"/>
      <c r="M43" s="1048"/>
      <c r="N43" s="1028"/>
      <c r="O43" s="1055"/>
      <c r="P43" s="1047">
        <f>P4</f>
        <v>40205</v>
      </c>
      <c r="Q43" s="1047">
        <f t="shared" ref="Q43:Y43" si="4">Q4</f>
        <v>40597</v>
      </c>
      <c r="R43" s="1047">
        <f t="shared" si="4"/>
        <v>40945</v>
      </c>
      <c r="S43" s="1047">
        <f t="shared" si="4"/>
        <v>41299</v>
      </c>
      <c r="T43" s="1047">
        <f t="shared" si="4"/>
        <v>41666</v>
      </c>
      <c r="U43" s="1047">
        <f t="shared" si="4"/>
        <v>42040</v>
      </c>
      <c r="V43" s="1047">
        <f t="shared" si="4"/>
        <v>42388</v>
      </c>
      <c r="W43" s="1047">
        <f t="shared" si="4"/>
        <v>42754</v>
      </c>
      <c r="X43" s="1047">
        <f t="shared" si="4"/>
        <v>43158</v>
      </c>
      <c r="Y43" s="1047">
        <f t="shared" si="4"/>
        <v>43488</v>
      </c>
    </row>
    <row r="44" spans="1:25" ht="11.1" customHeight="1">
      <c r="A44" s="1048"/>
      <c r="B44" s="1048"/>
      <c r="C44" s="1048"/>
      <c r="D44" s="1048"/>
      <c r="E44" s="1048"/>
      <c r="F44" s="1048"/>
      <c r="G44" s="1048"/>
      <c r="H44" s="1048"/>
      <c r="I44" s="1048"/>
      <c r="J44" s="1048"/>
      <c r="K44" s="1048"/>
      <c r="L44" s="1048"/>
      <c r="M44" s="1048"/>
      <c r="N44" s="1028"/>
      <c r="O44" s="1056" t="s">
        <v>538</v>
      </c>
      <c r="P44" s="1050">
        <v>25925.152533999972</v>
      </c>
      <c r="Q44" s="1050">
        <v>34965.33294800001</v>
      </c>
      <c r="R44" s="1050">
        <v>20067.824000000001</v>
      </c>
      <c r="S44" s="1050">
        <v>22019.590031180858</v>
      </c>
      <c r="T44" s="1050">
        <v>20315.295144984553</v>
      </c>
      <c r="U44" s="1050">
        <v>12678.256097439062</v>
      </c>
      <c r="V44" s="1050">
        <v>14347.848055175993</v>
      </c>
      <c r="W44" s="1050">
        <v>19908.839139696145</v>
      </c>
      <c r="X44" s="1050">
        <v>13209.506689669834</v>
      </c>
      <c r="Y44" s="1050">
        <v>21674.946514149204</v>
      </c>
    </row>
    <row r="45" spans="1:25" ht="11.1" customHeight="1">
      <c r="A45" s="1048"/>
      <c r="B45" s="1048"/>
      <c r="C45" s="1048"/>
      <c r="D45" s="1048"/>
      <c r="E45" s="1048"/>
      <c r="F45" s="1048"/>
      <c r="G45" s="1048"/>
      <c r="H45" s="1048"/>
      <c r="I45" s="1048"/>
      <c r="J45" s="1048"/>
      <c r="K45" s="1048"/>
      <c r="L45" s="1048"/>
      <c r="M45" s="1048"/>
      <c r="N45" s="1028"/>
      <c r="O45" s="1056" t="s">
        <v>397</v>
      </c>
      <c r="P45" s="1050">
        <v>30956.000000000007</v>
      </c>
      <c r="Q45" s="1050">
        <v>17432.547999999999</v>
      </c>
      <c r="R45" s="1050">
        <v>41070.9</v>
      </c>
      <c r="S45" s="1050">
        <v>24868</v>
      </c>
      <c r="T45" s="1050">
        <v>24246</v>
      </c>
      <c r="U45" s="1050">
        <v>29497.059522945365</v>
      </c>
      <c r="V45" s="1050">
        <v>34544.758999999998</v>
      </c>
      <c r="W45" s="1050">
        <v>34571.428999999996</v>
      </c>
      <c r="X45" s="1050">
        <v>42333.292000000001</v>
      </c>
      <c r="Y45" s="1050">
        <v>28752</v>
      </c>
    </row>
    <row r="46" spans="1:25" ht="11.1" customHeight="1">
      <c r="A46" s="1048"/>
      <c r="B46" s="1048"/>
      <c r="C46" s="1048"/>
      <c r="D46" s="1048"/>
      <c r="E46" s="1048"/>
      <c r="F46" s="1048"/>
      <c r="G46" s="1048"/>
      <c r="H46" s="1048"/>
      <c r="I46" s="1048"/>
      <c r="J46" s="1048"/>
      <c r="K46" s="1048"/>
      <c r="L46" s="1048"/>
      <c r="M46" s="1048"/>
      <c r="N46" s="1028"/>
      <c r="O46" s="1056" t="s">
        <v>144</v>
      </c>
      <c r="P46" s="1050">
        <v>346.50691999999998</v>
      </c>
      <c r="Q46" s="1050">
        <v>418.1350000000001</v>
      </c>
      <c r="R46" s="1050">
        <v>506.1</v>
      </c>
      <c r="S46" s="1050">
        <v>445.5</v>
      </c>
      <c r="T46" s="1050">
        <v>397.8</v>
      </c>
      <c r="U46" s="1050">
        <v>451.24199999999996</v>
      </c>
      <c r="V46" s="1050">
        <v>396.28596707589691</v>
      </c>
      <c r="W46" s="1050">
        <v>405.84045540199418</v>
      </c>
      <c r="X46" s="1050">
        <v>355.79955448073804</v>
      </c>
      <c r="Y46" s="1050">
        <v>376.59470188503172</v>
      </c>
    </row>
    <row r="47" spans="1:25" ht="11.1" customHeight="1">
      <c r="A47" s="1048"/>
      <c r="B47" s="1048"/>
      <c r="C47" s="1048"/>
      <c r="D47" s="1048"/>
      <c r="E47" s="1048"/>
      <c r="F47" s="1048"/>
      <c r="G47" s="1048"/>
      <c r="H47" s="1048"/>
      <c r="I47" s="1048"/>
      <c r="J47" s="1048"/>
      <c r="K47" s="1048"/>
      <c r="L47" s="1048"/>
      <c r="M47" s="1048"/>
      <c r="N47" s="1028"/>
      <c r="O47" s="1055"/>
      <c r="P47" s="1050">
        <f t="shared" ref="P47:X47" si="5">SUM(P44:P46)</f>
        <v>57227.659453999979</v>
      </c>
      <c r="Q47" s="1050">
        <f t="shared" si="5"/>
        <v>52816.015948000007</v>
      </c>
      <c r="R47" s="1050">
        <f t="shared" si="5"/>
        <v>61644.824000000001</v>
      </c>
      <c r="S47" s="1050">
        <f t="shared" si="5"/>
        <v>47333.090031180858</v>
      </c>
      <c r="T47" s="1050">
        <f t="shared" si="5"/>
        <v>44959.09514498456</v>
      </c>
      <c r="U47" s="1050">
        <f t="shared" si="5"/>
        <v>42626.557620384425</v>
      </c>
      <c r="V47" s="1050">
        <f t="shared" si="5"/>
        <v>49288.89302225189</v>
      </c>
      <c r="W47" s="1050">
        <f t="shared" si="5"/>
        <v>54886.108595098136</v>
      </c>
      <c r="X47" s="1050">
        <f t="shared" si="5"/>
        <v>55898.598244150569</v>
      </c>
      <c r="Y47" s="1050">
        <f>SUM(Y44:Y46)</f>
        <v>50803.541216034238</v>
      </c>
    </row>
    <row r="48" spans="1:25" ht="11.1" customHeight="1">
      <c r="A48" s="1048"/>
      <c r="B48" s="1048"/>
      <c r="C48" s="1048"/>
      <c r="D48" s="1048"/>
      <c r="E48" s="1048"/>
      <c r="F48" s="1048"/>
      <c r="G48" s="1048"/>
      <c r="H48" s="1048"/>
      <c r="I48" s="1048"/>
      <c r="J48" s="1048"/>
      <c r="K48" s="1048"/>
      <c r="L48" s="1048"/>
      <c r="M48" s="1048"/>
      <c r="N48" s="1028"/>
      <c r="O48" s="1055"/>
      <c r="P48" s="1050">
        <f>'7.4'!C30</f>
        <v>57227.659453999979</v>
      </c>
      <c r="Q48" s="1050">
        <f>'7.4'!D30</f>
        <v>52816.015948000007</v>
      </c>
      <c r="R48" s="1050">
        <f>'7.4'!E30</f>
        <v>61644.824000000001</v>
      </c>
      <c r="S48" s="1050">
        <f>'7.4'!F30</f>
        <v>47333.090031180858</v>
      </c>
      <c r="T48" s="1050">
        <f>'7.4'!G30</f>
        <v>44959.095144984552</v>
      </c>
      <c r="U48" s="1050">
        <f>'7.4'!H30</f>
        <v>42626.557620384425</v>
      </c>
      <c r="V48" s="1050">
        <f>'7.4'!I30</f>
        <v>49288.89302225189</v>
      </c>
      <c r="W48" s="1050">
        <f>'7.4'!J30</f>
        <v>54886.108595098136</v>
      </c>
      <c r="X48" s="1050">
        <f>'7.4'!K30</f>
        <v>55898.598244150569</v>
      </c>
      <c r="Y48" s="1050">
        <f>'7.4'!L30</f>
        <v>50803.541216034224</v>
      </c>
    </row>
    <row r="49" spans="1:25" ht="11.1" customHeight="1">
      <c r="A49" s="1048"/>
      <c r="B49" s="1048"/>
      <c r="C49" s="1048"/>
      <c r="D49" s="1048"/>
      <c r="E49" s="1048"/>
      <c r="F49" s="1048"/>
      <c r="G49" s="1048"/>
      <c r="H49" s="1048"/>
      <c r="I49" s="1048"/>
      <c r="J49" s="1048"/>
      <c r="K49" s="1048"/>
      <c r="L49" s="1048"/>
      <c r="M49" s="1048"/>
      <c r="N49" s="1028"/>
      <c r="O49" s="1055"/>
      <c r="P49" s="1050">
        <f>P48-P47</f>
        <v>0</v>
      </c>
      <c r="Q49" s="1050">
        <f t="shared" ref="Q49:Y49" si="6">Q48-Q47</f>
        <v>0</v>
      </c>
      <c r="R49" s="1050">
        <f t="shared" si="6"/>
        <v>0</v>
      </c>
      <c r="S49" s="1050">
        <f t="shared" si="6"/>
        <v>0</v>
      </c>
      <c r="T49" s="1050">
        <f t="shared" si="6"/>
        <v>0</v>
      </c>
      <c r="U49" s="1050">
        <f t="shared" si="6"/>
        <v>0</v>
      </c>
      <c r="V49" s="1050">
        <f t="shared" si="6"/>
        <v>0</v>
      </c>
      <c r="W49" s="1050">
        <f t="shared" si="6"/>
        <v>0</v>
      </c>
      <c r="X49" s="1050">
        <f t="shared" si="6"/>
        <v>0</v>
      </c>
      <c r="Y49" s="1050">
        <f t="shared" si="6"/>
        <v>0</v>
      </c>
    </row>
    <row r="50" spans="1:25" ht="11.1" customHeight="1">
      <c r="A50" s="1048"/>
      <c r="B50" s="1048"/>
      <c r="C50" s="1048"/>
      <c r="D50" s="1048"/>
      <c r="E50" s="1048"/>
      <c r="F50" s="1048"/>
      <c r="G50" s="1048"/>
      <c r="H50" s="1048"/>
      <c r="I50" s="1048"/>
      <c r="J50" s="1048"/>
      <c r="K50" s="1048"/>
      <c r="L50" s="1048"/>
      <c r="M50" s="1048"/>
      <c r="N50" s="1028"/>
      <c r="O50" s="1055"/>
      <c r="P50" s="1045"/>
      <c r="Q50" s="1045"/>
      <c r="R50" s="1045"/>
      <c r="S50" s="1045"/>
      <c r="T50" s="1045"/>
      <c r="U50" s="1045"/>
      <c r="V50" s="1045"/>
      <c r="W50" s="1045"/>
      <c r="X50" s="1045"/>
      <c r="Y50" s="1045"/>
    </row>
    <row r="51" spans="1:25" ht="11.1" customHeight="1">
      <c r="A51" s="1048"/>
      <c r="B51" s="1048"/>
      <c r="C51" s="1048"/>
      <c r="D51" s="1048"/>
      <c r="E51" s="1048"/>
      <c r="F51" s="1048"/>
      <c r="G51" s="1048"/>
      <c r="H51" s="1048"/>
      <c r="I51" s="1048"/>
      <c r="J51" s="1048"/>
      <c r="K51" s="1048"/>
      <c r="L51" s="1048"/>
      <c r="M51" s="1048"/>
      <c r="N51" s="1028"/>
      <c r="O51" s="1045"/>
      <c r="P51" s="1047">
        <f>P43</f>
        <v>40205</v>
      </c>
      <c r="Q51" s="1047">
        <f t="shared" ref="Q51:Y51" si="7">Q43</f>
        <v>40597</v>
      </c>
      <c r="R51" s="1047">
        <f t="shared" si="7"/>
        <v>40945</v>
      </c>
      <c r="S51" s="1047">
        <f t="shared" si="7"/>
        <v>41299</v>
      </c>
      <c r="T51" s="1047">
        <f t="shared" si="7"/>
        <v>41666</v>
      </c>
      <c r="U51" s="1047">
        <f t="shared" si="7"/>
        <v>42040</v>
      </c>
      <c r="V51" s="1047">
        <f t="shared" si="7"/>
        <v>42388</v>
      </c>
      <c r="W51" s="1047">
        <f t="shared" si="7"/>
        <v>42754</v>
      </c>
      <c r="X51" s="1047">
        <f t="shared" si="7"/>
        <v>43158</v>
      </c>
      <c r="Y51" s="1047">
        <f t="shared" si="7"/>
        <v>43488</v>
      </c>
    </row>
    <row r="52" spans="1:25" ht="11.1" customHeight="1">
      <c r="A52" s="1048"/>
      <c r="B52" s="1048"/>
      <c r="C52" s="1048"/>
      <c r="D52" s="1048"/>
      <c r="E52" s="1048"/>
      <c r="F52" s="1048"/>
      <c r="G52" s="1048"/>
      <c r="H52" s="1048"/>
      <c r="I52" s="1048"/>
      <c r="J52" s="1048"/>
      <c r="K52" s="1048"/>
      <c r="L52" s="1048"/>
      <c r="M52" s="1048"/>
      <c r="N52" s="1028"/>
      <c r="O52" s="1055" t="str">
        <f>O44</f>
        <v>Tok plynu ze zahraničí pro ČR</v>
      </c>
      <c r="P52" s="1057">
        <f>P44/P$47</f>
        <v>0.45301787249990194</v>
      </c>
      <c r="Q52" s="1057">
        <f t="shared" ref="Q52:X52" si="8">Q44/Q$47</f>
        <v>0.66202140241749996</v>
      </c>
      <c r="R52" s="1057">
        <f t="shared" si="8"/>
        <v>0.32553948081675116</v>
      </c>
      <c r="S52" s="1057">
        <f t="shared" si="8"/>
        <v>0.46520499753291761</v>
      </c>
      <c r="T52" s="1057">
        <f t="shared" si="8"/>
        <v>0.45186174409141416</v>
      </c>
      <c r="U52" s="1057">
        <f t="shared" si="8"/>
        <v>0.29742622452290635</v>
      </c>
      <c r="V52" s="1057">
        <f t="shared" si="8"/>
        <v>0.2910969830200596</v>
      </c>
      <c r="W52" s="1057">
        <f t="shared" si="8"/>
        <v>0.36273001765467117</v>
      </c>
      <c r="X52" s="1057">
        <f t="shared" si="8"/>
        <v>0.23631194886093809</v>
      </c>
      <c r="Y52" s="1057">
        <f>Y44/Y$47</f>
        <v>0.42664243466769042</v>
      </c>
    </row>
    <row r="53" spans="1:25" ht="11.1" customHeight="1">
      <c r="A53" s="1048"/>
      <c r="B53" s="1048"/>
      <c r="C53" s="1048"/>
      <c r="D53" s="1048"/>
      <c r="E53" s="1048"/>
      <c r="F53" s="1048"/>
      <c r="G53" s="1048"/>
      <c r="H53" s="1048"/>
      <c r="I53" s="1048"/>
      <c r="J53" s="1048"/>
      <c r="K53" s="1048"/>
      <c r="L53" s="1048"/>
      <c r="M53" s="1048"/>
      <c r="N53" s="1028"/>
      <c r="O53" s="1055" t="str">
        <f t="shared" ref="O53:O54" si="9">O45</f>
        <v>Tok plynu ze zásobníků plynu pro ČR</v>
      </c>
      <c r="P53" s="1057">
        <f>P45/P$47</f>
        <v>0.54092724209492915</v>
      </c>
      <c r="Q53" s="1057">
        <f t="shared" ref="Q53:Y53" si="10">Q45/Q$47</f>
        <v>0.33006177552587851</v>
      </c>
      <c r="R53" s="1057">
        <f t="shared" si="10"/>
        <v>0.6662505841528561</v>
      </c>
      <c r="S53" s="1057">
        <f t="shared" si="10"/>
        <v>0.52538298225655899</v>
      </c>
      <c r="T53" s="1057">
        <f t="shared" si="10"/>
        <v>0.53929021306614922</v>
      </c>
      <c r="U53" s="1057">
        <f t="shared" si="10"/>
        <v>0.6919878397320921</v>
      </c>
      <c r="V53" s="1057">
        <f t="shared" si="10"/>
        <v>0.70086295069366789</v>
      </c>
      <c r="W53" s="1057">
        <f t="shared" si="10"/>
        <v>0.62987575335387436</v>
      </c>
      <c r="X53" s="1057">
        <f t="shared" si="10"/>
        <v>0.75732296210898109</v>
      </c>
      <c r="Y53" s="1057">
        <f t="shared" si="10"/>
        <v>0.56594480053539076</v>
      </c>
    </row>
    <row r="54" spans="1:25" ht="11.1" customHeight="1">
      <c r="A54" s="1048"/>
      <c r="B54" s="1048"/>
      <c r="C54" s="1048"/>
      <c r="D54" s="1048"/>
      <c r="E54" s="1048"/>
      <c r="F54" s="1048"/>
      <c r="G54" s="1048"/>
      <c r="H54" s="1048"/>
      <c r="I54" s="1048"/>
      <c r="J54" s="1048"/>
      <c r="K54" s="1048"/>
      <c r="L54" s="1048"/>
      <c r="M54" s="1048"/>
      <c r="N54" s="1028"/>
      <c r="O54" s="1055" t="str">
        <f t="shared" si="9"/>
        <v>Výroba plynu v ČR</v>
      </c>
      <c r="P54" s="1057">
        <f>P46/P$47</f>
        <v>6.0548854051688909E-3</v>
      </c>
      <c r="Q54" s="1057">
        <f t="shared" ref="Q54:Y54" si="11">Q46/Q$47</f>
        <v>7.9168220566215135E-3</v>
      </c>
      <c r="R54" s="1057">
        <f t="shared" si="11"/>
        <v>8.20993503039282E-3</v>
      </c>
      <c r="S54" s="1057">
        <f t="shared" si="11"/>
        <v>9.4120202105234443E-3</v>
      </c>
      <c r="T54" s="1057">
        <f t="shared" si="11"/>
        <v>8.8480428424364509E-3</v>
      </c>
      <c r="U54" s="1057">
        <f t="shared" si="11"/>
        <v>1.058593574500165E-2</v>
      </c>
      <c r="V54" s="1057">
        <f t="shared" si="11"/>
        <v>8.0400662862724522E-3</v>
      </c>
      <c r="W54" s="1057">
        <f t="shared" si="11"/>
        <v>7.3942289914544915E-3</v>
      </c>
      <c r="X54" s="1057">
        <f t="shared" si="11"/>
        <v>6.365089030080825E-3</v>
      </c>
      <c r="Y54" s="1057">
        <f t="shared" si="11"/>
        <v>7.4127647969187962E-3</v>
      </c>
    </row>
    <row r="55" spans="1:25" ht="11.1" customHeight="1">
      <c r="A55" s="1048"/>
      <c r="B55" s="1048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48"/>
      <c r="N55" s="1028"/>
      <c r="O55" s="1055"/>
      <c r="P55" s="1058">
        <f>SUM(P52:P54)</f>
        <v>0.99999999999999989</v>
      </c>
      <c r="Q55" s="1058">
        <f t="shared" ref="Q55:Y55" si="12">SUM(Q52:Q54)</f>
        <v>1</v>
      </c>
      <c r="R55" s="1058">
        <f t="shared" si="12"/>
        <v>1</v>
      </c>
      <c r="S55" s="1058">
        <f t="shared" si="12"/>
        <v>1</v>
      </c>
      <c r="T55" s="1058">
        <f t="shared" si="12"/>
        <v>0.99999999999999978</v>
      </c>
      <c r="U55" s="1058">
        <f t="shared" si="12"/>
        <v>1</v>
      </c>
      <c r="V55" s="1058">
        <f t="shared" si="12"/>
        <v>0.99999999999999989</v>
      </c>
      <c r="W55" s="1058">
        <f t="shared" si="12"/>
        <v>1</v>
      </c>
      <c r="X55" s="1058">
        <f t="shared" si="12"/>
        <v>1</v>
      </c>
      <c r="Y55" s="1058">
        <f t="shared" si="12"/>
        <v>0.99999999999999989</v>
      </c>
    </row>
    <row r="56" spans="1:25" ht="11.1" customHeight="1">
      <c r="A56" s="1048"/>
      <c r="B56" s="1048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48"/>
      <c r="N56" s="1028"/>
      <c r="O56" s="1059"/>
      <c r="P56" s="1060"/>
      <c r="Q56" s="1060"/>
      <c r="R56" s="1060"/>
      <c r="S56" s="1060"/>
      <c r="T56" s="1060"/>
      <c r="U56" s="1060"/>
      <c r="V56" s="1060"/>
      <c r="W56" s="1060"/>
      <c r="X56" s="1060"/>
      <c r="Y56" s="1060"/>
    </row>
    <row r="57" spans="1:25" ht="11.1" customHeight="1">
      <c r="A57" s="1048"/>
      <c r="B57" s="1048"/>
      <c r="C57" s="1048"/>
      <c r="D57" s="1048"/>
      <c r="E57" s="1048"/>
      <c r="F57" s="1048"/>
      <c r="G57" s="1048"/>
      <c r="H57" s="1048"/>
      <c r="I57" s="1048"/>
      <c r="J57" s="1048"/>
      <c r="K57" s="1048"/>
      <c r="L57" s="1048"/>
      <c r="M57" s="1048"/>
      <c r="N57" s="1028"/>
      <c r="O57" s="1028"/>
    </row>
    <row r="58" spans="1:25" ht="11.1" customHeight="1">
      <c r="A58" s="1048"/>
      <c r="B58" s="1048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48"/>
    </row>
    <row r="59" spans="1:25" ht="11.1" customHeight="1">
      <c r="A59" s="1048"/>
      <c r="B59" s="1048"/>
      <c r="C59" s="1048"/>
      <c r="D59" s="1048"/>
      <c r="E59" s="1048"/>
      <c r="F59" s="1048"/>
      <c r="G59" s="1048"/>
      <c r="H59" s="1048"/>
      <c r="I59" s="1048"/>
      <c r="J59" s="1048"/>
      <c r="K59" s="1048"/>
      <c r="L59" s="1048"/>
      <c r="M59" s="1048"/>
    </row>
    <row r="60" spans="1:25" ht="11.1" customHeight="1">
      <c r="A60" s="1048"/>
      <c r="B60" s="1048"/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48"/>
    </row>
    <row r="61" spans="1:25" ht="11.1" customHeight="1"/>
    <row r="62" spans="1:25">
      <c r="H62" s="1026"/>
      <c r="N62" s="1027"/>
      <c r="O62" s="1027"/>
    </row>
    <row r="63" spans="1:25">
      <c r="H63" s="1026"/>
    </row>
  </sheetData>
  <mergeCells count="4">
    <mergeCell ref="A3:L3"/>
    <mergeCell ref="A19:M19"/>
    <mergeCell ref="A39:M39"/>
    <mergeCell ref="A4:B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AB63"/>
  <sheetViews>
    <sheetView showGridLines="0" zoomScaleNormal="100" zoomScaleSheetLayoutView="100" workbookViewId="0">
      <selection activeCell="C9" sqref="C9:C27"/>
    </sheetView>
  </sheetViews>
  <sheetFormatPr defaultRowHeight="11.25"/>
  <cols>
    <col min="1" max="1" width="7.85546875" style="448" customWidth="1"/>
    <col min="2" max="8" width="9.7109375" style="448" customWidth="1"/>
    <col min="9" max="9" width="1.7109375" style="448" customWidth="1"/>
    <col min="10" max="10" width="8.140625" style="448" customWidth="1"/>
    <col min="11" max="15" width="9.7109375" style="448" customWidth="1"/>
    <col min="16" max="16" width="9.5703125" style="448" customWidth="1"/>
    <col min="17" max="245" width="9.140625" style="448"/>
    <col min="246" max="258" width="10.7109375" style="448" customWidth="1"/>
    <col min="259" max="501" width="9.140625" style="448"/>
    <col min="502" max="514" width="10.7109375" style="448" customWidth="1"/>
    <col min="515" max="757" width="9.140625" style="448"/>
    <col min="758" max="770" width="10.7109375" style="448" customWidth="1"/>
    <col min="771" max="1013" width="9.140625" style="448"/>
    <col min="1014" max="1026" width="10.7109375" style="448" customWidth="1"/>
    <col min="1027" max="1269" width="9.140625" style="448"/>
    <col min="1270" max="1282" width="10.7109375" style="448" customWidth="1"/>
    <col min="1283" max="1525" width="9.140625" style="448"/>
    <col min="1526" max="1538" width="10.7109375" style="448" customWidth="1"/>
    <col min="1539" max="1781" width="9.140625" style="448"/>
    <col min="1782" max="1794" width="10.7109375" style="448" customWidth="1"/>
    <col min="1795" max="2037" width="9.140625" style="448"/>
    <col min="2038" max="2050" width="10.7109375" style="448" customWidth="1"/>
    <col min="2051" max="2293" width="9.140625" style="448"/>
    <col min="2294" max="2306" width="10.7109375" style="448" customWidth="1"/>
    <col min="2307" max="2549" width="9.140625" style="448"/>
    <col min="2550" max="2562" width="10.7109375" style="448" customWidth="1"/>
    <col min="2563" max="2805" width="9.140625" style="448"/>
    <col min="2806" max="2818" width="10.7109375" style="448" customWidth="1"/>
    <col min="2819" max="3061" width="9.140625" style="448"/>
    <col min="3062" max="3074" width="10.7109375" style="448" customWidth="1"/>
    <col min="3075" max="3317" width="9.140625" style="448"/>
    <col min="3318" max="3330" width="10.7109375" style="448" customWidth="1"/>
    <col min="3331" max="3573" width="9.140625" style="448"/>
    <col min="3574" max="3586" width="10.7109375" style="448" customWidth="1"/>
    <col min="3587" max="3829" width="9.140625" style="448"/>
    <col min="3830" max="3842" width="10.7109375" style="448" customWidth="1"/>
    <col min="3843" max="4085" width="9.140625" style="448"/>
    <col min="4086" max="4098" width="10.7109375" style="448" customWidth="1"/>
    <col min="4099" max="4341" width="9.140625" style="448"/>
    <col min="4342" max="4354" width="10.7109375" style="448" customWidth="1"/>
    <col min="4355" max="4597" width="9.140625" style="448"/>
    <col min="4598" max="4610" width="10.7109375" style="448" customWidth="1"/>
    <col min="4611" max="4853" width="9.140625" style="448"/>
    <col min="4854" max="4866" width="10.7109375" style="448" customWidth="1"/>
    <col min="4867" max="5109" width="9.140625" style="448"/>
    <col min="5110" max="5122" width="10.7109375" style="448" customWidth="1"/>
    <col min="5123" max="5365" width="9.140625" style="448"/>
    <col min="5366" max="5378" width="10.7109375" style="448" customWidth="1"/>
    <col min="5379" max="5621" width="9.140625" style="448"/>
    <col min="5622" max="5634" width="10.7109375" style="448" customWidth="1"/>
    <col min="5635" max="5877" width="9.140625" style="448"/>
    <col min="5878" max="5890" width="10.7109375" style="448" customWidth="1"/>
    <col min="5891" max="6133" width="9.140625" style="448"/>
    <col min="6134" max="6146" width="10.7109375" style="448" customWidth="1"/>
    <col min="6147" max="6389" width="9.140625" style="448"/>
    <col min="6390" max="6402" width="10.7109375" style="448" customWidth="1"/>
    <col min="6403" max="6645" width="9.140625" style="448"/>
    <col min="6646" max="6658" width="10.7109375" style="448" customWidth="1"/>
    <col min="6659" max="6901" width="9.140625" style="448"/>
    <col min="6902" max="6914" width="10.7109375" style="448" customWidth="1"/>
    <col min="6915" max="7157" width="9.140625" style="448"/>
    <col min="7158" max="7170" width="10.7109375" style="448" customWidth="1"/>
    <col min="7171" max="7413" width="9.140625" style="448"/>
    <col min="7414" max="7426" width="10.7109375" style="448" customWidth="1"/>
    <col min="7427" max="7669" width="9.140625" style="448"/>
    <col min="7670" max="7682" width="10.7109375" style="448" customWidth="1"/>
    <col min="7683" max="7925" width="9.140625" style="448"/>
    <col min="7926" max="7938" width="10.7109375" style="448" customWidth="1"/>
    <col min="7939" max="8181" width="9.140625" style="448"/>
    <col min="8182" max="8194" width="10.7109375" style="448" customWidth="1"/>
    <col min="8195" max="8437" width="9.140625" style="448"/>
    <col min="8438" max="8450" width="10.7109375" style="448" customWidth="1"/>
    <col min="8451" max="8693" width="9.140625" style="448"/>
    <col min="8694" max="8706" width="10.7109375" style="448" customWidth="1"/>
    <col min="8707" max="8949" width="9.140625" style="448"/>
    <col min="8950" max="8962" width="10.7109375" style="448" customWidth="1"/>
    <col min="8963" max="9205" width="9.140625" style="448"/>
    <col min="9206" max="9218" width="10.7109375" style="448" customWidth="1"/>
    <col min="9219" max="9461" width="9.140625" style="448"/>
    <col min="9462" max="9474" width="10.7109375" style="448" customWidth="1"/>
    <col min="9475" max="9717" width="9.140625" style="448"/>
    <col min="9718" max="9730" width="10.7109375" style="448" customWidth="1"/>
    <col min="9731" max="9973" width="9.140625" style="448"/>
    <col min="9974" max="9986" width="10.7109375" style="448" customWidth="1"/>
    <col min="9987" max="10229" width="9.140625" style="448"/>
    <col min="10230" max="10242" width="10.7109375" style="448" customWidth="1"/>
    <col min="10243" max="10485" width="9.140625" style="448"/>
    <col min="10486" max="10498" width="10.7109375" style="448" customWidth="1"/>
    <col min="10499" max="10741" width="9.140625" style="448"/>
    <col min="10742" max="10754" width="10.7109375" style="448" customWidth="1"/>
    <col min="10755" max="10997" width="9.140625" style="448"/>
    <col min="10998" max="11010" width="10.7109375" style="448" customWidth="1"/>
    <col min="11011" max="11253" width="9.140625" style="448"/>
    <col min="11254" max="11266" width="10.7109375" style="448" customWidth="1"/>
    <col min="11267" max="11509" width="9.140625" style="448"/>
    <col min="11510" max="11522" width="10.7109375" style="448" customWidth="1"/>
    <col min="11523" max="11765" width="9.140625" style="448"/>
    <col min="11766" max="11778" width="10.7109375" style="448" customWidth="1"/>
    <col min="11779" max="12021" width="9.140625" style="448"/>
    <col min="12022" max="12034" width="10.7109375" style="448" customWidth="1"/>
    <col min="12035" max="12277" width="9.140625" style="448"/>
    <col min="12278" max="12290" width="10.7109375" style="448" customWidth="1"/>
    <col min="12291" max="12533" width="9.140625" style="448"/>
    <col min="12534" max="12546" width="10.7109375" style="448" customWidth="1"/>
    <col min="12547" max="12789" width="9.140625" style="448"/>
    <col min="12790" max="12802" width="10.7109375" style="448" customWidth="1"/>
    <col min="12803" max="13045" width="9.140625" style="448"/>
    <col min="13046" max="13058" width="10.7109375" style="448" customWidth="1"/>
    <col min="13059" max="13301" width="9.140625" style="448"/>
    <col min="13302" max="13314" width="10.7109375" style="448" customWidth="1"/>
    <col min="13315" max="13557" width="9.140625" style="448"/>
    <col min="13558" max="13570" width="10.7109375" style="448" customWidth="1"/>
    <col min="13571" max="13813" width="9.140625" style="448"/>
    <col min="13814" max="13826" width="10.7109375" style="448" customWidth="1"/>
    <col min="13827" max="14069" width="9.140625" style="448"/>
    <col min="14070" max="14082" width="10.7109375" style="448" customWidth="1"/>
    <col min="14083" max="14325" width="9.140625" style="448"/>
    <col min="14326" max="14338" width="10.7109375" style="448" customWidth="1"/>
    <col min="14339" max="14581" width="9.140625" style="448"/>
    <col min="14582" max="14594" width="10.7109375" style="448" customWidth="1"/>
    <col min="14595" max="14837" width="9.140625" style="448"/>
    <col min="14838" max="14850" width="10.7109375" style="448" customWidth="1"/>
    <col min="14851" max="15093" width="9.140625" style="448"/>
    <col min="15094" max="15106" width="10.7109375" style="448" customWidth="1"/>
    <col min="15107" max="15349" width="9.140625" style="448"/>
    <col min="15350" max="15362" width="10.7109375" style="448" customWidth="1"/>
    <col min="15363" max="15605" width="9.140625" style="448"/>
    <col min="15606" max="15618" width="10.7109375" style="448" customWidth="1"/>
    <col min="15619" max="15861" width="9.140625" style="448"/>
    <col min="15862" max="15874" width="10.7109375" style="448" customWidth="1"/>
    <col min="15875" max="16117" width="9.140625" style="448"/>
    <col min="16118" max="16130" width="10.7109375" style="448" customWidth="1"/>
    <col min="16131" max="16384" width="9.140625" style="448"/>
  </cols>
  <sheetData>
    <row r="1" spans="1:28" ht="18" customHeight="1">
      <c r="A1" s="360" t="s">
        <v>486</v>
      </c>
    </row>
    <row r="2" spans="1:28" ht="5.0999999999999996" customHeight="1"/>
    <row r="3" spans="1:28" ht="18" customHeight="1">
      <c r="A3" s="1582" t="s">
        <v>511</v>
      </c>
      <c r="B3" s="1582"/>
      <c r="C3" s="1582"/>
      <c r="D3" s="1582"/>
      <c r="E3" s="1582"/>
      <c r="F3" s="1582"/>
      <c r="G3" s="1582"/>
      <c r="H3" s="1582"/>
      <c r="I3" s="1582"/>
      <c r="J3" s="1582"/>
      <c r="K3" s="1582"/>
      <c r="L3" s="1582"/>
      <c r="M3" s="1582"/>
      <c r="N3" s="1582"/>
      <c r="O3" s="1582"/>
      <c r="P3" s="1582"/>
    </row>
    <row r="4" spans="1:28" ht="5.0999999999999996" customHeight="1">
      <c r="A4" s="1096"/>
      <c r="B4" s="1096"/>
      <c r="C4" s="1096"/>
      <c r="D4" s="1096"/>
      <c r="E4" s="486"/>
      <c r="F4" s="1097"/>
      <c r="G4" s="486"/>
      <c r="H4" s="486"/>
    </row>
    <row r="5" spans="1:28" ht="16.5" customHeight="1">
      <c r="A5" s="1674">
        <v>2019</v>
      </c>
      <c r="B5" s="1675"/>
      <c r="C5" s="1675"/>
      <c r="D5" s="1675"/>
      <c r="E5" s="1675"/>
      <c r="F5" s="1675"/>
      <c r="G5" s="1675"/>
      <c r="H5" s="1676"/>
      <c r="I5" s="1093"/>
      <c r="J5" s="1667" t="s">
        <v>446</v>
      </c>
      <c r="K5" s="1667"/>
      <c r="L5" s="1667"/>
      <c r="M5" s="1667"/>
      <c r="N5" s="1667"/>
      <c r="O5" s="1667"/>
      <c r="P5" s="1667"/>
    </row>
    <row r="6" spans="1:28" ht="27" customHeight="1">
      <c r="A6" s="97"/>
      <c r="B6" s="1657" t="s">
        <v>234</v>
      </c>
      <c r="C6" s="1765" t="s">
        <v>274</v>
      </c>
      <c r="D6" s="1766"/>
      <c r="E6" s="1766"/>
      <c r="F6" s="1767"/>
      <c r="G6" s="1657" t="s">
        <v>258</v>
      </c>
      <c r="H6" s="1657" t="s">
        <v>235</v>
      </c>
      <c r="I6" s="1094"/>
      <c r="J6" s="1094"/>
      <c r="K6" s="1094"/>
      <c r="L6" s="1094"/>
      <c r="M6" s="1094"/>
      <c r="N6" s="1094"/>
      <c r="O6" s="1094"/>
    </row>
    <row r="7" spans="1:28" ht="26.25" customHeight="1">
      <c r="A7" s="187"/>
      <c r="B7" s="1764"/>
      <c r="C7" s="1765" t="s">
        <v>236</v>
      </c>
      <c r="D7" s="1767"/>
      <c r="E7" s="1597" t="s">
        <v>237</v>
      </c>
      <c r="F7" s="1578"/>
      <c r="G7" s="1661"/>
      <c r="H7" s="1661"/>
      <c r="I7" s="1094"/>
      <c r="J7" s="1094"/>
      <c r="K7" s="1094"/>
      <c r="L7" s="1094"/>
      <c r="M7" s="1094"/>
      <c r="N7" s="1094"/>
      <c r="O7" s="1094"/>
    </row>
    <row r="8" spans="1:28" ht="14.1" customHeight="1">
      <c r="A8" s="67" t="str">
        <f>'6.1'!A8</f>
        <v>Období</v>
      </c>
      <c r="B8" s="1661"/>
      <c r="C8" s="188" t="s">
        <v>445</v>
      </c>
      <c r="D8" s="188" t="s">
        <v>3</v>
      </c>
      <c r="E8" s="188" t="s">
        <v>445</v>
      </c>
      <c r="F8" s="188" t="s">
        <v>3</v>
      </c>
      <c r="G8" s="188" t="s">
        <v>25</v>
      </c>
      <c r="H8" s="188" t="s">
        <v>50</v>
      </c>
      <c r="I8" s="806"/>
      <c r="J8" s="806"/>
      <c r="K8" s="806"/>
      <c r="L8" s="806"/>
      <c r="M8" s="806"/>
      <c r="N8" s="806"/>
      <c r="O8" s="806"/>
      <c r="R8" s="752">
        <f>'6.1'!C8</f>
        <v>2018</v>
      </c>
      <c r="T8" s="761"/>
      <c r="U8" s="1095" t="str">
        <f>'8.8'!G6</f>
        <v>VO</v>
      </c>
      <c r="V8" s="1095" t="str">
        <f>'8.8'!H6</f>
        <v>SO</v>
      </c>
      <c r="W8" s="1095" t="str">
        <f>'8.8'!I6</f>
        <v>MO</v>
      </c>
      <c r="X8" s="1095" t="str">
        <f>'8.8'!J6</f>
        <v>DOM</v>
      </c>
      <c r="Y8" s="1095" t="str">
        <f>'8.8'!K6</f>
        <v>OP</v>
      </c>
      <c r="Z8" s="781"/>
    </row>
    <row r="9" spans="1:28" ht="11.1" customHeight="1">
      <c r="A9" s="511" t="str">
        <f>'6.1'!A9</f>
        <v>leden</v>
      </c>
      <c r="B9" s="1066">
        <v>2839861</v>
      </c>
      <c r="C9" s="1066">
        <v>1283818.7262119513</v>
      </c>
      <c r="D9" s="1066">
        <v>13725126.524848999</v>
      </c>
      <c r="E9" s="1067">
        <f>C9/B9</f>
        <v>0.4520709732666322</v>
      </c>
      <c r="F9" s="1068">
        <f>D9/B9</f>
        <v>4.8330275759443859</v>
      </c>
      <c r="G9" s="1083">
        <v>-1.5193548387096771</v>
      </c>
      <c r="H9" s="1070">
        <f t="shared" ref="H9:H27" si="0">(C9-R9)/R9</f>
        <v>0.18487690028488529</v>
      </c>
      <c r="I9" s="452"/>
      <c r="J9" s="452"/>
      <c r="K9" s="452"/>
      <c r="L9" s="452"/>
      <c r="M9" s="452"/>
      <c r="N9" s="452"/>
      <c r="O9" s="452"/>
      <c r="R9" s="752">
        <f>'6.1'!C9*1000</f>
        <v>1083503.8862714574</v>
      </c>
      <c r="T9" s="1065" t="str">
        <f>A9</f>
        <v>leden</v>
      </c>
      <c r="U9" s="1065">
        <f>'8.8'!G7</f>
        <v>468727.58984682872</v>
      </c>
      <c r="V9" s="1065">
        <f>'8.8'!H7</f>
        <v>134877.65914987426</v>
      </c>
      <c r="W9" s="1065">
        <f>'8.8'!I7</f>
        <v>256850.92623728438</v>
      </c>
      <c r="X9" s="1065">
        <f>'8.8'!J7</f>
        <v>400252.04312767216</v>
      </c>
      <c r="Y9" s="1065">
        <f>'8.8'!K7</f>
        <v>23110.507660291594</v>
      </c>
      <c r="Z9" s="752">
        <f>SUM(U9:Y9)</f>
        <v>1283818.7260219511</v>
      </c>
      <c r="AA9" s="462"/>
      <c r="AB9" s="449"/>
    </row>
    <row r="10" spans="1:28" ht="11.1" customHeight="1">
      <c r="A10" s="547" t="str">
        <f>'6.1'!A10</f>
        <v>únor</v>
      </c>
      <c r="B10" s="1084">
        <v>2838781</v>
      </c>
      <c r="C10" s="1084">
        <v>1003443.0091398485</v>
      </c>
      <c r="D10" s="1084">
        <v>10719004.727805801</v>
      </c>
      <c r="E10" s="1085">
        <f t="shared" ref="E10:E26" si="1">C10/B10</f>
        <v>0.35347672438974637</v>
      </c>
      <c r="F10" s="1086">
        <f t="shared" ref="F10:F27" si="2">D10/B10</f>
        <v>3.7759181591696578</v>
      </c>
      <c r="G10" s="1087">
        <v>1.8321428571428571</v>
      </c>
      <c r="H10" s="1088">
        <f t="shared" si="0"/>
        <v>-0.13297022129718963</v>
      </c>
      <c r="I10" s="452"/>
      <c r="J10" s="452"/>
      <c r="K10" s="452"/>
      <c r="L10" s="452"/>
      <c r="M10" s="452"/>
      <c r="N10" s="452"/>
      <c r="O10" s="452"/>
      <c r="R10" s="752">
        <f>'6.1'!C10*1000</f>
        <v>1157333.9622096142</v>
      </c>
      <c r="T10" s="1065" t="str">
        <f t="shared" ref="T10:T19" si="3">A10</f>
        <v>únor</v>
      </c>
      <c r="U10" s="1065">
        <f>'8.8'!G8</f>
        <v>382344.64560205588</v>
      </c>
      <c r="V10" s="1065">
        <f>'8.8'!H8</f>
        <v>101885.49560539416</v>
      </c>
      <c r="W10" s="1065">
        <f>'8.8'!I8</f>
        <v>174093.33749625291</v>
      </c>
      <c r="X10" s="1065">
        <f>'8.8'!J8</f>
        <v>326875.92612364673</v>
      </c>
      <c r="Y10" s="1065">
        <f>'8.8'!K8</f>
        <v>18243.604442498687</v>
      </c>
      <c r="Z10" s="752">
        <f t="shared" ref="Z10:Z32" si="4">SUM(U10:Y10)</f>
        <v>1003443.0092698485</v>
      </c>
      <c r="AA10" s="462"/>
      <c r="AB10" s="449"/>
    </row>
    <row r="11" spans="1:28" ht="11.1" customHeight="1">
      <c r="A11" s="522" t="str">
        <f>'6.1'!A11</f>
        <v>březen</v>
      </c>
      <c r="B11" s="1073">
        <v>2837270</v>
      </c>
      <c r="C11" s="1073">
        <v>844298.2305204533</v>
      </c>
      <c r="D11" s="1073">
        <v>9009596.0941620003</v>
      </c>
      <c r="E11" s="1074">
        <f t="shared" si="1"/>
        <v>0.29757415773629342</v>
      </c>
      <c r="F11" s="1075">
        <f t="shared" si="2"/>
        <v>3.1754454437406383</v>
      </c>
      <c r="G11" s="1089">
        <v>5.8225806451612891</v>
      </c>
      <c r="H11" s="1077">
        <f t="shared" si="0"/>
        <v>-0.23042150923657456</v>
      </c>
      <c r="I11" s="452"/>
      <c r="J11" s="452"/>
      <c r="K11" s="452"/>
      <c r="L11" s="452"/>
      <c r="M11" s="452"/>
      <c r="N11" s="452"/>
      <c r="O11" s="452"/>
      <c r="R11" s="752">
        <f>'6.1'!C11*1000</f>
        <v>1097091.7725142052</v>
      </c>
      <c r="T11" s="1065" t="str">
        <f t="shared" si="3"/>
        <v>březen</v>
      </c>
      <c r="U11" s="1065">
        <f>'8.8'!G9</f>
        <v>348849.05299000005</v>
      </c>
      <c r="V11" s="1065">
        <f>'8.8'!H9</f>
        <v>89066.065999999992</v>
      </c>
      <c r="W11" s="1065">
        <f>'8.8'!I9</f>
        <v>135418.82900000026</v>
      </c>
      <c r="X11" s="1065">
        <f>'8.8'!J9</f>
        <v>254791.25482</v>
      </c>
      <c r="Y11" s="1065">
        <f>'8.8'!K9</f>
        <v>16173.027530453144</v>
      </c>
      <c r="Z11" s="752">
        <f t="shared" si="4"/>
        <v>844298.23034045345</v>
      </c>
      <c r="AA11" s="462"/>
      <c r="AB11" s="449"/>
    </row>
    <row r="12" spans="1:28" ht="11.1" customHeight="1">
      <c r="A12" s="511" t="str">
        <f>'6.1'!A12</f>
        <v>duben</v>
      </c>
      <c r="B12" s="1066">
        <v>2836119</v>
      </c>
      <c r="C12" s="1066">
        <v>601125.65652337566</v>
      </c>
      <c r="D12" s="1066">
        <v>6418238.6343589993</v>
      </c>
      <c r="E12" s="1067">
        <f t="shared" si="1"/>
        <v>0.21195360861916432</v>
      </c>
      <c r="F12" s="1068">
        <f t="shared" si="2"/>
        <v>2.2630357309968301</v>
      </c>
      <c r="G12" s="1083">
        <v>9.6566666666666681</v>
      </c>
      <c r="H12" s="1070">
        <f t="shared" si="0"/>
        <v>0.29572801937559207</v>
      </c>
      <c r="I12" s="452"/>
      <c r="J12" s="452"/>
      <c r="K12" s="452"/>
      <c r="L12" s="452"/>
      <c r="M12" s="452"/>
      <c r="N12" s="452"/>
      <c r="O12" s="452"/>
      <c r="R12" s="752">
        <f>'6.1'!C12*1000</f>
        <v>463928.88595019851</v>
      </c>
      <c r="T12" s="1065" t="str">
        <f t="shared" si="3"/>
        <v>duben</v>
      </c>
      <c r="U12" s="1065">
        <f>'8.8'!G10</f>
        <v>300612.66951825778</v>
      </c>
      <c r="V12" s="1065">
        <f>'8.8'!H10</f>
        <v>61589.238144865623</v>
      </c>
      <c r="W12" s="1065">
        <f>'8.8'!I10</f>
        <v>79631.993111788572</v>
      </c>
      <c r="X12" s="1065">
        <f>'8.8'!J10</f>
        <v>147328.62539718841</v>
      </c>
      <c r="Y12" s="1065">
        <f>'8.8'!K10</f>
        <v>11963.12998127518</v>
      </c>
      <c r="Z12" s="752">
        <f t="shared" si="4"/>
        <v>601125.65615337552</v>
      </c>
      <c r="AA12" s="462"/>
      <c r="AB12" s="449"/>
    </row>
    <row r="13" spans="1:28" ht="11.1" customHeight="1">
      <c r="A13" s="547" t="str">
        <f>'6.1'!A13</f>
        <v>květen</v>
      </c>
      <c r="B13" s="1084">
        <v>2834989</v>
      </c>
      <c r="C13" s="1084">
        <v>557353.66615377087</v>
      </c>
      <c r="D13" s="1084">
        <v>5934944.9175539669</v>
      </c>
      <c r="E13" s="1085">
        <f t="shared" si="1"/>
        <v>0.19659817592017848</v>
      </c>
      <c r="F13" s="1086">
        <f t="shared" si="2"/>
        <v>2.0934631201581264</v>
      </c>
      <c r="G13" s="1087">
        <v>10.93225806451613</v>
      </c>
      <c r="H13" s="1088">
        <f t="shared" si="0"/>
        <v>0.60413952691197625</v>
      </c>
      <c r="I13" s="452"/>
      <c r="J13" s="452"/>
      <c r="K13" s="452"/>
      <c r="L13" s="452"/>
      <c r="M13" s="452"/>
      <c r="N13" s="452"/>
      <c r="O13" s="452"/>
      <c r="R13" s="752">
        <f>'6.1'!C13*1000</f>
        <v>347447.12464426074</v>
      </c>
      <c r="T13" s="1065" t="str">
        <f t="shared" si="3"/>
        <v>květen</v>
      </c>
      <c r="U13" s="1065">
        <f>'8.8'!G11</f>
        <v>292398.27205025638</v>
      </c>
      <c r="V13" s="1065">
        <f>'8.8'!H11</f>
        <v>53531.952635657137</v>
      </c>
      <c r="W13" s="1065">
        <f>'8.8'!I11</f>
        <v>69839.955065149799</v>
      </c>
      <c r="X13" s="1065">
        <f>'8.8'!J11</f>
        <v>127661.30121508105</v>
      </c>
      <c r="Y13" s="1065">
        <f>'8.8'!K11</f>
        <v>13922.185557626584</v>
      </c>
      <c r="Z13" s="752">
        <f t="shared" si="4"/>
        <v>557353.66652377089</v>
      </c>
      <c r="AA13" s="462"/>
      <c r="AB13" s="449"/>
    </row>
    <row r="14" spans="1:28" ht="11.1" customHeight="1">
      <c r="A14" s="522" t="str">
        <f>'6.1'!A14</f>
        <v>červen</v>
      </c>
      <c r="B14" s="1073">
        <v>2833601</v>
      </c>
      <c r="C14" s="1073">
        <v>377600.71616259252</v>
      </c>
      <c r="D14" s="1073">
        <v>4027404.2644119929</v>
      </c>
      <c r="E14" s="1074">
        <f t="shared" si="1"/>
        <v>0.13325825201310718</v>
      </c>
      <c r="F14" s="1075">
        <f t="shared" si="2"/>
        <v>1.42130252791836</v>
      </c>
      <c r="G14" s="1089">
        <v>20.983333333333334</v>
      </c>
      <c r="H14" s="1077">
        <f t="shared" si="0"/>
        <v>0.16417967451074145</v>
      </c>
      <c r="I14" s="452"/>
      <c r="J14" s="452"/>
      <c r="K14" s="452"/>
      <c r="L14" s="452"/>
      <c r="M14" s="452"/>
      <c r="N14" s="452"/>
      <c r="O14" s="452"/>
      <c r="R14" s="752">
        <f>'6.1'!C14*1000</f>
        <v>324349.17429844593</v>
      </c>
      <c r="T14" s="1065" t="str">
        <f t="shared" si="3"/>
        <v>červen</v>
      </c>
      <c r="U14" s="1065">
        <f>'8.8'!G12</f>
        <v>288833.89419038111</v>
      </c>
      <c r="V14" s="1065">
        <f>'8.8'!H12</f>
        <v>29698.911580270604</v>
      </c>
      <c r="W14" s="1065">
        <f>'8.8'!I12</f>
        <v>15341.828577017428</v>
      </c>
      <c r="X14" s="1065">
        <f>'8.8'!J12</f>
        <v>31134.172397070615</v>
      </c>
      <c r="Y14" s="1065">
        <f>'8.8'!K12</f>
        <v>12591.909907852778</v>
      </c>
      <c r="Z14" s="752">
        <f t="shared" si="4"/>
        <v>377600.71665259253</v>
      </c>
      <c r="AA14" s="462"/>
      <c r="AB14" s="449"/>
    </row>
    <row r="15" spans="1:28" ht="11.1" customHeight="1">
      <c r="A15" s="511" t="str">
        <f>'6.1'!A15</f>
        <v>červenec</v>
      </c>
      <c r="B15" s="1066">
        <v>2832512.15</v>
      </c>
      <c r="C15" s="1066">
        <v>392037.77924244781</v>
      </c>
      <c r="D15" s="1066">
        <v>4183984.9075999749</v>
      </c>
      <c r="E15" s="1067">
        <f t="shared" si="1"/>
        <v>0.13840638926913265</v>
      </c>
      <c r="F15" s="1068">
        <f t="shared" si="2"/>
        <v>1.477128670957325</v>
      </c>
      <c r="G15" s="1083">
        <v>19.090322580645161</v>
      </c>
      <c r="H15" s="1070">
        <f t="shared" si="0"/>
        <v>0.17497974741806327</v>
      </c>
      <c r="I15" s="452"/>
      <c r="J15" s="1763" t="s">
        <v>447</v>
      </c>
      <c r="K15" s="1763"/>
      <c r="L15" s="1763"/>
      <c r="M15" s="1763"/>
      <c r="N15" s="1763"/>
      <c r="O15" s="1763"/>
      <c r="P15" s="1763"/>
      <c r="R15" s="752">
        <f>'6.1'!C15*1000</f>
        <v>333654.92477970256</v>
      </c>
      <c r="T15" s="1065" t="str">
        <f t="shared" si="3"/>
        <v>červenec</v>
      </c>
      <c r="U15" s="1065">
        <f>'8.8'!G13</f>
        <v>304373.98137768079</v>
      </c>
      <c r="V15" s="1065">
        <f>'8.8'!H13</f>
        <v>30345.594394872031</v>
      </c>
      <c r="W15" s="1065">
        <f>'8.8'!I13</f>
        <v>15614.57651623488</v>
      </c>
      <c r="X15" s="1065">
        <f>'8.8'!J13</f>
        <v>29397.765916345303</v>
      </c>
      <c r="Y15" s="1065">
        <f>'8.8'!K13</f>
        <v>12305.861357314809</v>
      </c>
      <c r="Z15" s="752">
        <f t="shared" si="4"/>
        <v>392037.7795624478</v>
      </c>
      <c r="AA15" s="462"/>
      <c r="AB15" s="449"/>
    </row>
    <row r="16" spans="1:28" ht="11.1" customHeight="1">
      <c r="A16" s="547" t="str">
        <f>'6.1'!A16</f>
        <v>srpen</v>
      </c>
      <c r="B16" s="1084">
        <v>2831818</v>
      </c>
      <c r="C16" s="1084">
        <v>381358.07461038523</v>
      </c>
      <c r="D16" s="1084">
        <v>4060817.7381000114</v>
      </c>
      <c r="E16" s="1085">
        <f t="shared" si="1"/>
        <v>0.13466899165496696</v>
      </c>
      <c r="F16" s="1086">
        <f t="shared" si="2"/>
        <v>1.433996725107338</v>
      </c>
      <c r="G16" s="1087">
        <v>19.183870967741935</v>
      </c>
      <c r="H16" s="1088">
        <f t="shared" si="0"/>
        <v>0.1114539556356938</v>
      </c>
      <c r="I16" s="452"/>
      <c r="K16" s="761"/>
      <c r="L16" s="666" t="str">
        <f>C7</f>
        <v>Celková spotřeba</v>
      </c>
      <c r="R16" s="752">
        <f>'6.1'!C16*1000</f>
        <v>343116.39512971841</v>
      </c>
      <c r="T16" s="1065" t="str">
        <f t="shared" si="3"/>
        <v>srpen</v>
      </c>
      <c r="U16" s="1065">
        <f>'8.8'!G14</f>
        <v>292607.03581046977</v>
      </c>
      <c r="V16" s="1065">
        <f>'8.8'!H14</f>
        <v>30114.484542150447</v>
      </c>
      <c r="W16" s="1065">
        <f>'8.8'!I14</f>
        <v>15141.259798565954</v>
      </c>
      <c r="X16" s="1065">
        <f>'8.8'!J14</f>
        <v>32201.7866740875</v>
      </c>
      <c r="Y16" s="1065">
        <f>'8.8'!K14</f>
        <v>11293.507375111563</v>
      </c>
      <c r="Z16" s="752">
        <f t="shared" si="4"/>
        <v>381358.07420038525</v>
      </c>
      <c r="AA16" s="462"/>
      <c r="AB16" s="449"/>
    </row>
    <row r="17" spans="1:28" ht="11.1" customHeight="1">
      <c r="A17" s="522" t="str">
        <f>'6.1'!A17</f>
        <v>září</v>
      </c>
      <c r="B17" s="1073">
        <v>2831979</v>
      </c>
      <c r="C17" s="1073">
        <v>473108.25045545097</v>
      </c>
      <c r="D17" s="1073">
        <v>5046623.9765020004</v>
      </c>
      <c r="E17" s="1074">
        <f t="shared" si="1"/>
        <v>0.16705923682889279</v>
      </c>
      <c r="F17" s="1075">
        <f t="shared" si="2"/>
        <v>1.7820132057836588</v>
      </c>
      <c r="G17" s="1089">
        <v>13.526666666666667</v>
      </c>
      <c r="H17" s="1077">
        <f t="shared" si="0"/>
        <v>0.24929545420318902</v>
      </c>
      <c r="I17" s="452"/>
      <c r="J17" s="452"/>
      <c r="K17" s="1090">
        <f>A29</f>
        <v>2010</v>
      </c>
      <c r="L17" s="1090">
        <f>C29</f>
        <v>8979200</v>
      </c>
      <c r="M17" s="1091"/>
      <c r="N17" s="1091"/>
      <c r="O17" s="1091"/>
      <c r="R17" s="752">
        <f>'6.1'!C17*1000</f>
        <v>378700.04958691163</v>
      </c>
      <c r="T17" s="1065" t="str">
        <f t="shared" si="3"/>
        <v>září</v>
      </c>
      <c r="U17" s="1065">
        <f>'8.8'!G15</f>
        <v>333403.29740828974</v>
      </c>
      <c r="V17" s="1065">
        <f>'8.8'!H15</f>
        <v>39364.310449355609</v>
      </c>
      <c r="W17" s="1065">
        <f>'8.8'!I15</f>
        <v>31591.335229989822</v>
      </c>
      <c r="X17" s="1065">
        <f>'8.8'!J15</f>
        <v>57920.994560246661</v>
      </c>
      <c r="Y17" s="1065">
        <f>'8.8'!K15</f>
        <v>10828.312527569105</v>
      </c>
      <c r="Z17" s="752">
        <f t="shared" si="4"/>
        <v>473108.25017545099</v>
      </c>
      <c r="AA17" s="462"/>
      <c r="AB17" s="449"/>
    </row>
    <row r="18" spans="1:28" ht="11.1" customHeight="1">
      <c r="A18" s="511" t="str">
        <f>'6.1'!A18</f>
        <v>říjen</v>
      </c>
      <c r="B18" s="1066">
        <v>2832741</v>
      </c>
      <c r="C18" s="1066">
        <v>711894.02663759724</v>
      </c>
      <c r="D18" s="1066">
        <v>7579717.0409250995</v>
      </c>
      <c r="E18" s="1067">
        <f t="shared" si="1"/>
        <v>0.25130925370077861</v>
      </c>
      <c r="F18" s="1068">
        <f t="shared" si="2"/>
        <v>2.6757536396462296</v>
      </c>
      <c r="G18" s="1083">
        <v>9.6258064516129043</v>
      </c>
      <c r="H18" s="1070">
        <f t="shared" si="0"/>
        <v>0.10437129467124344</v>
      </c>
      <c r="I18" s="452"/>
      <c r="J18" s="452"/>
      <c r="K18" s="1090">
        <f t="shared" ref="K18:K26" si="5">A30</f>
        <v>2011</v>
      </c>
      <c r="L18" s="1090">
        <f t="shared" ref="L18:L26" si="6">C30</f>
        <v>8085760</v>
      </c>
      <c r="M18" s="1091"/>
      <c r="N18" s="1091"/>
      <c r="O18" s="1091"/>
      <c r="R18" s="752">
        <f>'6.1'!C18*1000</f>
        <v>644614.75055770855</v>
      </c>
      <c r="T18" s="1065" t="str">
        <f t="shared" si="3"/>
        <v>říjen</v>
      </c>
      <c r="U18" s="1065">
        <f>'8.8'!G16</f>
        <v>396258.65549089783</v>
      </c>
      <c r="V18" s="1065">
        <f>'8.8'!H16</f>
        <v>69888.895031148117</v>
      </c>
      <c r="W18" s="1065">
        <f>'8.8'!I16</f>
        <v>81453.450297014046</v>
      </c>
      <c r="X18" s="1065">
        <f>'8.8'!J16</f>
        <v>151816.21601890645</v>
      </c>
      <c r="Y18" s="1065">
        <f>'8.8'!K16</f>
        <v>12476.810229630766</v>
      </c>
      <c r="Z18" s="752">
        <f t="shared" si="4"/>
        <v>711894.02706759726</v>
      </c>
      <c r="AA18" s="462"/>
      <c r="AB18" s="449"/>
    </row>
    <row r="19" spans="1:28" ht="11.1" customHeight="1">
      <c r="A19" s="547" t="str">
        <f>'6.1'!A19</f>
        <v>listopad</v>
      </c>
      <c r="B19" s="1084">
        <v>2833881</v>
      </c>
      <c r="C19" s="1084">
        <v>898397.91921779176</v>
      </c>
      <c r="D19" s="1084">
        <v>9575338.1202249695</v>
      </c>
      <c r="E19" s="1085">
        <f t="shared" si="1"/>
        <v>0.31702034038048588</v>
      </c>
      <c r="F19" s="1086">
        <f t="shared" si="2"/>
        <v>3.378877984017314</v>
      </c>
      <c r="G19" s="1087">
        <v>5.8366666666666669</v>
      </c>
      <c r="H19" s="1088">
        <f t="shared" si="0"/>
        <v>-1.7211549326827939E-2</v>
      </c>
      <c r="I19" s="452"/>
      <c r="J19" s="452"/>
      <c r="K19" s="1090">
        <f t="shared" si="5"/>
        <v>2012</v>
      </c>
      <c r="L19" s="1090">
        <f t="shared" si="6"/>
        <v>8158225.0050503239</v>
      </c>
      <c r="M19" s="1091"/>
      <c r="N19" s="1091"/>
      <c r="O19" s="1091"/>
      <c r="R19" s="752">
        <f>'6.1'!C19*1000</f>
        <v>914131.53929762193</v>
      </c>
      <c r="T19" s="1065" t="str">
        <f t="shared" si="3"/>
        <v>listopad</v>
      </c>
      <c r="U19" s="1065">
        <f>'8.8'!G17</f>
        <v>407229.7622397744</v>
      </c>
      <c r="V19" s="1065">
        <f>'8.8'!H17</f>
        <v>91231.230624823671</v>
      </c>
      <c r="W19" s="1065">
        <f>'8.8'!I17</f>
        <v>135215.42232978175</v>
      </c>
      <c r="X19" s="1065">
        <f>'8.8'!J17</f>
        <v>248045.14119093469</v>
      </c>
      <c r="Y19" s="1065">
        <f>'8.8'!K17</f>
        <v>16676.362542477185</v>
      </c>
      <c r="Z19" s="752">
        <f t="shared" si="4"/>
        <v>898397.91892779176</v>
      </c>
      <c r="AA19" s="462"/>
      <c r="AB19" s="449"/>
    </row>
    <row r="20" spans="1:28" ht="11.1" customHeight="1">
      <c r="A20" s="522" t="str">
        <f>'6.1'!A20</f>
        <v>prosinec</v>
      </c>
      <c r="B20" s="1073">
        <v>2834509</v>
      </c>
      <c r="C20" s="1073">
        <v>1040193.4187335236</v>
      </c>
      <c r="D20" s="1073">
        <v>11116836.792705081</v>
      </c>
      <c r="E20" s="1074">
        <f t="shared" si="1"/>
        <v>0.36697481600288573</v>
      </c>
      <c r="F20" s="1075">
        <f t="shared" si="2"/>
        <v>3.9219620726923363</v>
      </c>
      <c r="G20" s="1089">
        <v>2.0612903225806449</v>
      </c>
      <c r="H20" s="1077">
        <f t="shared" si="0"/>
        <v>-4.9950734425578021E-2</v>
      </c>
      <c r="I20" s="452"/>
      <c r="J20" s="452"/>
      <c r="K20" s="1090">
        <f t="shared" si="5"/>
        <v>2013</v>
      </c>
      <c r="L20" s="1090">
        <f t="shared" si="6"/>
        <v>8277094.4147694502</v>
      </c>
      <c r="M20" s="1091"/>
      <c r="N20" s="1091"/>
      <c r="O20" s="1091"/>
      <c r="R20" s="752">
        <f>'6.1'!C20*1000</f>
        <v>1094883.6617484235</v>
      </c>
      <c r="T20" s="1065" t="str">
        <f>A20</f>
        <v>prosinec</v>
      </c>
      <c r="U20" s="1065">
        <f>'8.8'!G18</f>
        <v>385102.02514436189</v>
      </c>
      <c r="V20" s="1065">
        <f>'8.8'!H18</f>
        <v>106361.64391407228</v>
      </c>
      <c r="W20" s="1065">
        <f>'8.8'!I18</f>
        <v>191282.18226151841</v>
      </c>
      <c r="X20" s="1065">
        <f>'8.8'!J18</f>
        <v>365809.37760291359</v>
      </c>
      <c r="Y20" s="1065">
        <f>'8.8'!K18</f>
        <v>-8361.8101893426356</v>
      </c>
      <c r="Z20" s="752">
        <f t="shared" si="4"/>
        <v>1040193.4187335237</v>
      </c>
      <c r="AA20" s="462"/>
      <c r="AB20" s="449"/>
    </row>
    <row r="21" spans="1:28" ht="11.1" customHeight="1">
      <c r="A21" s="511" t="str">
        <f>'6.1'!A21</f>
        <v>I. čtvrtletí</v>
      </c>
      <c r="B21" s="1066">
        <f>B11</f>
        <v>2837270</v>
      </c>
      <c r="C21" s="1066">
        <f t="shared" ref="C21:D21" si="7">SUM(C9:C11)</f>
        <v>3131559.9658722533</v>
      </c>
      <c r="D21" s="1066">
        <f t="shared" si="7"/>
        <v>33453727.346816801</v>
      </c>
      <c r="E21" s="1067">
        <f t="shared" si="1"/>
        <v>1.1037229329151801</v>
      </c>
      <c r="F21" s="1068">
        <f t="shared" si="2"/>
        <v>11.790815589216677</v>
      </c>
      <c r="G21" s="1083">
        <v>2.0451228878648231</v>
      </c>
      <c r="H21" s="1070">
        <f t="shared" si="0"/>
        <v>-6.1825646000735666E-2</v>
      </c>
      <c r="I21" s="452"/>
      <c r="J21" s="452"/>
      <c r="K21" s="1090">
        <f t="shared" si="5"/>
        <v>2014</v>
      </c>
      <c r="L21" s="1090">
        <f t="shared" si="6"/>
        <v>7280419.7495994158</v>
      </c>
      <c r="M21" s="1091"/>
      <c r="N21" s="1091"/>
      <c r="O21" s="1091"/>
      <c r="R21" s="752">
        <f>'6.1'!C21*1000</f>
        <v>3337929.6209952771</v>
      </c>
      <c r="T21" s="1065"/>
      <c r="U21" s="1065"/>
      <c r="V21" s="1065"/>
      <c r="W21" s="1065"/>
      <c r="X21" s="1065"/>
      <c r="Y21" s="1065"/>
      <c r="Z21" s="752"/>
      <c r="AA21" s="462"/>
      <c r="AB21" s="449"/>
    </row>
    <row r="22" spans="1:28" ht="11.1" customHeight="1">
      <c r="A22" s="547" t="str">
        <f>'6.1'!A22</f>
        <v>II. čtvrtletí</v>
      </c>
      <c r="B22" s="1084">
        <f>B14</f>
        <v>2833601</v>
      </c>
      <c r="C22" s="1084">
        <f t="shared" ref="C22:D22" si="8">SUM(C12:C14)</f>
        <v>1536080.0388397393</v>
      </c>
      <c r="D22" s="1084">
        <f t="shared" si="8"/>
        <v>16380587.81632496</v>
      </c>
      <c r="E22" s="1085">
        <f t="shared" si="1"/>
        <v>0.54209468405740235</v>
      </c>
      <c r="F22" s="1086">
        <f t="shared" si="2"/>
        <v>5.7808378160245431</v>
      </c>
      <c r="G22" s="1087">
        <v>13.857419354838711</v>
      </c>
      <c r="H22" s="1088">
        <f t="shared" si="0"/>
        <v>0.35251032492036016</v>
      </c>
      <c r="I22" s="452"/>
      <c r="J22" s="452"/>
      <c r="K22" s="1090">
        <f t="shared" si="5"/>
        <v>2015</v>
      </c>
      <c r="L22" s="1090">
        <f t="shared" si="6"/>
        <v>7607564.6329449378</v>
      </c>
      <c r="M22" s="1091"/>
      <c r="N22" s="1091"/>
      <c r="O22" s="1091"/>
      <c r="R22" s="752">
        <f>'6.1'!C22*1000</f>
        <v>1135725.1848929052</v>
      </c>
      <c r="T22" s="1065"/>
      <c r="U22" s="1065" t="str">
        <f>U8</f>
        <v>VO</v>
      </c>
      <c r="V22" s="1065" t="str">
        <f t="shared" ref="V22:X22" si="9">V8</f>
        <v>SO</v>
      </c>
      <c r="W22" s="1065" t="str">
        <f t="shared" si="9"/>
        <v>MO</v>
      </c>
      <c r="X22" s="1065" t="str">
        <f t="shared" si="9"/>
        <v>DOM</v>
      </c>
      <c r="Y22" s="1065" t="s">
        <v>69</v>
      </c>
      <c r="Z22" s="752"/>
      <c r="AA22" s="462"/>
      <c r="AB22" s="449"/>
    </row>
    <row r="23" spans="1:28" ht="11.1" customHeight="1">
      <c r="A23" s="547" t="str">
        <f>'6.1'!A23</f>
        <v>III. čtvrtletí</v>
      </c>
      <c r="B23" s="1084">
        <f>B17</f>
        <v>2831979</v>
      </c>
      <c r="C23" s="1084">
        <f t="shared" ref="C23:D23" si="10">SUM(C15:C17)</f>
        <v>1246504.1043082839</v>
      </c>
      <c r="D23" s="1084">
        <f t="shared" si="10"/>
        <v>13291426.622201987</v>
      </c>
      <c r="E23" s="1085">
        <f t="shared" si="1"/>
        <v>0.44015301819267866</v>
      </c>
      <c r="F23" s="1086">
        <f t="shared" si="2"/>
        <v>4.6933351632204854</v>
      </c>
      <c r="G23" s="1087">
        <v>17.266953405017919</v>
      </c>
      <c r="H23" s="1088">
        <f t="shared" si="0"/>
        <v>0.18099281546889481</v>
      </c>
      <c r="I23" s="452"/>
      <c r="J23" s="452"/>
      <c r="K23" s="1090">
        <f t="shared" si="5"/>
        <v>2016</v>
      </c>
      <c r="L23" s="1090">
        <f t="shared" si="6"/>
        <v>8255134.2335338555</v>
      </c>
      <c r="M23" s="1091"/>
      <c r="N23" s="1091"/>
      <c r="O23" s="1091"/>
      <c r="R23" s="752">
        <f>'6.1'!C23*1000</f>
        <v>1055471.3694963325</v>
      </c>
      <c r="T23" s="1065">
        <f>A29</f>
        <v>2010</v>
      </c>
      <c r="U23" s="1065">
        <f>'8.8'!G27</f>
        <v>3650037.5800403813</v>
      </c>
      <c r="V23" s="1065">
        <f>'8.8'!H27</f>
        <v>881003.7517394172</v>
      </c>
      <c r="W23" s="1065">
        <f>'8.8'!I27</f>
        <v>1365455.5156325032</v>
      </c>
      <c r="X23" s="1065">
        <f>'8.8'!J27</f>
        <v>2905522.696831625</v>
      </c>
      <c r="Y23" s="1065">
        <f>'8.8'!K27</f>
        <v>177180.45575607382</v>
      </c>
      <c r="Z23" s="752">
        <f t="shared" si="4"/>
        <v>8979200</v>
      </c>
      <c r="AA23" s="462"/>
      <c r="AB23" s="449"/>
    </row>
    <row r="24" spans="1:28" ht="11.1" customHeight="1">
      <c r="A24" s="522" t="str">
        <f>'6.1'!A24</f>
        <v>IV. čtvrtletí</v>
      </c>
      <c r="B24" s="1073">
        <f>B20</f>
        <v>2834509</v>
      </c>
      <c r="C24" s="1073">
        <f t="shared" ref="C24:D24" si="11">SUM(C18:C20)</f>
        <v>2650485.3645889126</v>
      </c>
      <c r="D24" s="1073">
        <f t="shared" si="11"/>
        <v>28271891.953855149</v>
      </c>
      <c r="E24" s="1074">
        <f t="shared" si="1"/>
        <v>0.93507742067106248</v>
      </c>
      <c r="F24" s="1075">
        <f t="shared" si="2"/>
        <v>9.9741761108732234</v>
      </c>
      <c r="G24" s="1089">
        <v>5.8412544802867394</v>
      </c>
      <c r="H24" s="1077">
        <f t="shared" si="0"/>
        <v>-1.1850133862639407E-3</v>
      </c>
      <c r="I24" s="452"/>
      <c r="J24" s="452"/>
      <c r="K24" s="1090">
        <f t="shared" si="5"/>
        <v>2017</v>
      </c>
      <c r="L24" s="1090">
        <f t="shared" si="6"/>
        <v>8527482.7534189187</v>
      </c>
      <c r="M24" s="1091"/>
      <c r="N24" s="1091"/>
      <c r="O24" s="1091"/>
      <c r="R24" s="752">
        <f>'6.1'!C24*1000</f>
        <v>2653629.951603754</v>
      </c>
      <c r="T24" s="1065">
        <f t="shared" ref="T24:T31" si="12">A30</f>
        <v>2011</v>
      </c>
      <c r="U24" s="1065">
        <f>'8.8'!G28</f>
        <v>3544517.7146528307</v>
      </c>
      <c r="V24" s="1065">
        <f>'8.8'!H28</f>
        <v>782883.88973771583</v>
      </c>
      <c r="W24" s="1065">
        <f>'8.8'!I28</f>
        <v>1159817.3896996931</v>
      </c>
      <c r="X24" s="1065">
        <f>'8.8'!J28</f>
        <v>2443944.6972930189</v>
      </c>
      <c r="Y24" s="1065">
        <f>'8.8'!K28</f>
        <v>154636.30861674156</v>
      </c>
      <c r="Z24" s="752">
        <f t="shared" si="4"/>
        <v>8085800</v>
      </c>
      <c r="AA24" s="462"/>
      <c r="AB24" s="449"/>
    </row>
    <row r="25" spans="1:28" ht="11.1" customHeight="1">
      <c r="A25" s="511" t="str">
        <f>'6.1'!A25</f>
        <v>I. pololetí</v>
      </c>
      <c r="B25" s="1066">
        <f>B14</f>
        <v>2833601</v>
      </c>
      <c r="C25" s="1066">
        <f t="shared" ref="C25:D25" si="13">SUM(C9:C14)</f>
        <v>4667640.0047119921</v>
      </c>
      <c r="D25" s="1066">
        <f t="shared" si="13"/>
        <v>49834315.163141765</v>
      </c>
      <c r="E25" s="1067">
        <f t="shared" si="1"/>
        <v>1.6472467382359026</v>
      </c>
      <c r="F25" s="1068">
        <f t="shared" si="2"/>
        <v>17.586920375572202</v>
      </c>
      <c r="G25" s="1083">
        <v>7.9512711213517662</v>
      </c>
      <c r="H25" s="1070">
        <f t="shared" si="0"/>
        <v>4.3361682391875232E-2</v>
      </c>
      <c r="I25" s="452"/>
      <c r="J25" s="452"/>
      <c r="K25" s="1090">
        <f t="shared" si="5"/>
        <v>2018</v>
      </c>
      <c r="L25" s="1090">
        <f t="shared" si="6"/>
        <v>8182756.1269882685</v>
      </c>
      <c r="M25" s="1091"/>
      <c r="N25" s="1091"/>
      <c r="O25" s="1091"/>
      <c r="R25" s="752">
        <f>'6.1'!C25*1000</f>
        <v>4473654.8058881825</v>
      </c>
      <c r="S25" s="1092"/>
      <c r="T25" s="1065">
        <f t="shared" si="12"/>
        <v>2012</v>
      </c>
      <c r="U25" s="1065">
        <f>'8.8'!G29</f>
        <v>3542741.3316356624</v>
      </c>
      <c r="V25" s="1065">
        <f>'8.8'!H29</f>
        <v>801433.25080113055</v>
      </c>
      <c r="W25" s="1065">
        <f>'8.8'!I29</f>
        <v>1196669.5217189353</v>
      </c>
      <c r="X25" s="1065">
        <f>'8.8'!J29</f>
        <v>2468975.0847144169</v>
      </c>
      <c r="Y25" s="1065">
        <f>'8.8'!K29</f>
        <v>148405.8161801789</v>
      </c>
      <c r="Z25" s="752">
        <f t="shared" si="4"/>
        <v>8158225.0050503239</v>
      </c>
      <c r="AA25" s="462"/>
      <c r="AB25" s="449"/>
    </row>
    <row r="26" spans="1:28" ht="11.1" customHeight="1">
      <c r="A26" s="522" t="str">
        <f>'6.1'!A26</f>
        <v>II. pololetí</v>
      </c>
      <c r="B26" s="1073">
        <f>B20</f>
        <v>2834509</v>
      </c>
      <c r="C26" s="1073">
        <f t="shared" ref="C26:D26" si="14">SUM(C15:C20)</f>
        <v>3896989.4688971965</v>
      </c>
      <c r="D26" s="1073">
        <f t="shared" si="14"/>
        <v>41563318.576057136</v>
      </c>
      <c r="E26" s="1074">
        <f t="shared" si="1"/>
        <v>1.3748375711268499</v>
      </c>
      <c r="F26" s="1075">
        <f t="shared" si="2"/>
        <v>14.663322140115673</v>
      </c>
      <c r="G26" s="1089">
        <v>11.554103942652331</v>
      </c>
      <c r="H26" s="1077">
        <f t="shared" si="0"/>
        <v>5.0655976079236248E-2</v>
      </c>
      <c r="I26" s="452"/>
      <c r="J26" s="452"/>
      <c r="K26" s="1090">
        <f t="shared" si="5"/>
        <v>2019</v>
      </c>
      <c r="L26" s="1090">
        <f t="shared" si="6"/>
        <v>8564629.4736091886</v>
      </c>
      <c r="M26" s="1091"/>
      <c r="N26" s="1091"/>
      <c r="O26" s="1091"/>
      <c r="R26" s="752">
        <f>'6.1'!C26*1000</f>
        <v>3709101.3211000869</v>
      </c>
      <c r="T26" s="1065">
        <f t="shared" si="12"/>
        <v>2013</v>
      </c>
      <c r="U26" s="1065">
        <f>'8.8'!G30</f>
        <v>3627323.0662095109</v>
      </c>
      <c r="V26" s="1065">
        <f>'8.8'!H30</f>
        <v>819144.45046701445</v>
      </c>
      <c r="W26" s="1065">
        <f>'8.8'!I30</f>
        <v>1204242.4930758923</v>
      </c>
      <c r="X26" s="1065">
        <f>'8.8'!J30</f>
        <v>2473738.6571432869</v>
      </c>
      <c r="Y26" s="1065">
        <f>'8.8'!K30</f>
        <v>152645.74787374586</v>
      </c>
      <c r="Z26" s="752">
        <f t="shared" si="4"/>
        <v>8277094.4147694502</v>
      </c>
      <c r="AA26" s="462"/>
      <c r="AB26" s="449"/>
    </row>
    <row r="27" spans="1:28" ht="11.1" customHeight="1">
      <c r="A27" s="189" t="str">
        <f>'6.1'!A27</f>
        <v>rok</v>
      </c>
      <c r="B27" s="190">
        <f>B20</f>
        <v>2834509</v>
      </c>
      <c r="C27" s="190">
        <f t="shared" ref="C27:D27" si="15">SUM(C9:C20)</f>
        <v>8564629.4736091886</v>
      </c>
      <c r="D27" s="190">
        <f t="shared" si="15"/>
        <v>91397633.739198893</v>
      </c>
      <c r="E27" s="191">
        <f>C27/B27</f>
        <v>3.0215566341857403</v>
      </c>
      <c r="F27" s="192">
        <f t="shared" si="2"/>
        <v>32.244608762645981</v>
      </c>
      <c r="G27" s="193">
        <v>9.7526875320020494</v>
      </c>
      <c r="H27" s="194">
        <f t="shared" si="0"/>
        <v>4.6668059110478444E-2</v>
      </c>
      <c r="I27" s="452"/>
      <c r="J27" s="1763" t="s">
        <v>257</v>
      </c>
      <c r="K27" s="1763"/>
      <c r="L27" s="1763"/>
      <c r="M27" s="1763"/>
      <c r="N27" s="1763"/>
      <c r="O27" s="1763"/>
      <c r="P27" s="1763"/>
      <c r="R27" s="752">
        <f>'6.1'!C27*1000</f>
        <v>8182756.1269882703</v>
      </c>
      <c r="T27" s="1065">
        <f t="shared" si="12"/>
        <v>2014</v>
      </c>
      <c r="U27" s="1065">
        <f>'8.8'!G31</f>
        <v>3410397.2052618805</v>
      </c>
      <c r="V27" s="1065">
        <f>'8.8'!H31</f>
        <v>712956.65283609333</v>
      </c>
      <c r="W27" s="1065">
        <f>'8.8'!I31</f>
        <v>980633.63749940379</v>
      </c>
      <c r="X27" s="1065">
        <f>'8.8'!J31</f>
        <v>1999119.7194391894</v>
      </c>
      <c r="Y27" s="1065">
        <f>'8.8'!K31</f>
        <v>177312.53456284851</v>
      </c>
      <c r="Z27" s="752">
        <f t="shared" si="4"/>
        <v>7280419.7495994158</v>
      </c>
      <c r="AA27" s="462"/>
      <c r="AB27" s="449"/>
    </row>
    <row r="28" spans="1:28" ht="10.5" customHeight="1">
      <c r="A28" s="1061"/>
      <c r="B28" s="1061"/>
      <c r="C28" s="1062"/>
      <c r="D28" s="1062"/>
      <c r="E28" s="1063"/>
      <c r="F28" s="1064"/>
      <c r="G28" s="1061"/>
      <c r="H28" s="1061"/>
      <c r="K28" s="761"/>
      <c r="L28" s="666" t="str">
        <f>B6</f>
        <v>Počet zákazníků ke konci období</v>
      </c>
      <c r="T28" s="1065">
        <f t="shared" si="12"/>
        <v>2015</v>
      </c>
      <c r="U28" s="1065">
        <f>'8.8'!G32</f>
        <v>3522761.6740966924</v>
      </c>
      <c r="V28" s="1065">
        <f>'8.8'!H32</f>
        <v>740547.16276384518</v>
      </c>
      <c r="W28" s="1065">
        <f>'8.8'!I32</f>
        <v>1057163.4652972291</v>
      </c>
      <c r="X28" s="1065">
        <f>'8.8'!J32</f>
        <v>2171135.5106019503</v>
      </c>
      <c r="Y28" s="1065">
        <f>'8.8'!K32</f>
        <v>115956.82018521987</v>
      </c>
      <c r="Z28" s="752">
        <f t="shared" si="4"/>
        <v>7607564.6329449378</v>
      </c>
      <c r="AA28" s="462"/>
      <c r="AB28" s="449"/>
    </row>
    <row r="29" spans="1:28" ht="12" customHeight="1">
      <c r="A29" s="511">
        <v>2010</v>
      </c>
      <c r="B29" s="1066">
        <v>2870634</v>
      </c>
      <c r="C29" s="1066">
        <v>8979200</v>
      </c>
      <c r="D29" s="1066">
        <v>95138400</v>
      </c>
      <c r="E29" s="1067">
        <v>3.1279501322704322</v>
      </c>
      <c r="F29" s="1068">
        <v>33.141947040270544</v>
      </c>
      <c r="G29" s="1069">
        <v>7.6</v>
      </c>
      <c r="H29" s="1070">
        <v>0.10021687721318907</v>
      </c>
      <c r="I29" s="452"/>
      <c r="J29" s="1040"/>
      <c r="K29" s="1071">
        <f>A29</f>
        <v>2010</v>
      </c>
      <c r="L29" s="1072">
        <f>B29</f>
        <v>2870634</v>
      </c>
      <c r="M29" s="1040"/>
      <c r="N29" s="1020"/>
      <c r="P29" s="1040"/>
      <c r="T29" s="1065">
        <f t="shared" si="12"/>
        <v>2016</v>
      </c>
      <c r="U29" s="1065">
        <f>'8.8'!G33</f>
        <v>3836358.4581271773</v>
      </c>
      <c r="V29" s="1065">
        <f>'8.8'!H33</f>
        <v>801511.80511781632</v>
      </c>
      <c r="W29" s="1065">
        <f>'8.8'!I33</f>
        <v>1152681.5890783148</v>
      </c>
      <c r="X29" s="1065">
        <f>'8.8'!J33</f>
        <v>2368461.0261057094</v>
      </c>
      <c r="Y29" s="1065">
        <f>'8.8'!K33</f>
        <v>96121.355104837567</v>
      </c>
      <c r="Z29" s="752">
        <f t="shared" si="4"/>
        <v>8255134.2335338555</v>
      </c>
      <c r="AA29" s="462"/>
      <c r="AB29" s="449"/>
    </row>
    <row r="30" spans="1:28" ht="12" customHeight="1">
      <c r="A30" s="522">
        <v>2011</v>
      </c>
      <c r="B30" s="1073">
        <v>2869023</v>
      </c>
      <c r="C30" s="1073">
        <v>8085760</v>
      </c>
      <c r="D30" s="1073">
        <v>85645600</v>
      </c>
      <c r="E30" s="1074">
        <v>2.8182973785849748</v>
      </c>
      <c r="F30" s="1075">
        <v>29.851834579227841</v>
      </c>
      <c r="G30" s="1076">
        <v>8.9</v>
      </c>
      <c r="H30" s="1077">
        <v>-9.9501069137562362E-2</v>
      </c>
      <c r="I30" s="452"/>
      <c r="J30" s="1040"/>
      <c r="K30" s="1071">
        <f t="shared" ref="K30:L38" si="16">A30</f>
        <v>2011</v>
      </c>
      <c r="L30" s="1072">
        <f t="shared" si="16"/>
        <v>2869023</v>
      </c>
      <c r="M30" s="1040"/>
      <c r="N30" s="1020"/>
      <c r="P30" s="1040"/>
      <c r="T30" s="1065">
        <f t="shared" si="12"/>
        <v>2017</v>
      </c>
      <c r="U30" s="1065">
        <f>'8.8'!G34</f>
        <v>3847746</v>
      </c>
      <c r="V30" s="1065">
        <f>'8.8'!H34</f>
        <v>905811.00000000012</v>
      </c>
      <c r="W30" s="1065">
        <f>'8.8'!I34</f>
        <v>1238757.2516670562</v>
      </c>
      <c r="X30" s="1065">
        <f>'8.8'!J34</f>
        <v>2427268.7824260001</v>
      </c>
      <c r="Y30" s="1065">
        <f>'8.8'!K34</f>
        <v>107899.71932586282</v>
      </c>
      <c r="Z30" s="752">
        <f t="shared" si="4"/>
        <v>8527482.7534189187</v>
      </c>
      <c r="AA30" s="462"/>
      <c r="AB30" s="449"/>
    </row>
    <row r="31" spans="1:28" ht="12" customHeight="1">
      <c r="A31" s="511">
        <v>2012</v>
      </c>
      <c r="B31" s="1066">
        <v>2868083.1</v>
      </c>
      <c r="C31" s="1066">
        <v>8158225.0050503239</v>
      </c>
      <c r="D31" s="1066">
        <v>86325782.351578489</v>
      </c>
      <c r="E31" s="1067">
        <v>2.8444869693804633</v>
      </c>
      <c r="F31" s="1068">
        <v>30.098773062600063</v>
      </c>
      <c r="G31" s="1069">
        <v>8.6999999999999993</v>
      </c>
      <c r="H31" s="1070">
        <v>8.9620524292489401E-3</v>
      </c>
      <c r="I31" s="452"/>
      <c r="J31" s="1040"/>
      <c r="K31" s="1071">
        <f t="shared" si="16"/>
        <v>2012</v>
      </c>
      <c r="L31" s="1072">
        <f t="shared" si="16"/>
        <v>2868083.1</v>
      </c>
      <c r="M31" s="1040"/>
      <c r="N31" s="1020"/>
      <c r="P31" s="1040"/>
      <c r="T31" s="1065">
        <f t="shared" si="12"/>
        <v>2018</v>
      </c>
      <c r="U31" s="1065">
        <f>'8.8'!G35</f>
        <v>3854919.8167295875</v>
      </c>
      <c r="V31" s="1065">
        <f>'8.8'!H35</f>
        <v>802317.10169693304</v>
      </c>
      <c r="W31" s="1065">
        <f>'8.8'!I35</f>
        <v>1117915.2635170002</v>
      </c>
      <c r="X31" s="1065">
        <f>'8.8'!J35</f>
        <v>2275641.6101114</v>
      </c>
      <c r="Y31" s="1065">
        <f>'8.8'!K35</f>
        <v>131961.93493334774</v>
      </c>
      <c r="Z31" s="752">
        <f t="shared" si="4"/>
        <v>8182755.726988269</v>
      </c>
      <c r="AA31" s="462"/>
      <c r="AB31" s="449"/>
    </row>
    <row r="32" spans="1:28" ht="12" customHeight="1">
      <c r="A32" s="522">
        <v>2013</v>
      </c>
      <c r="B32" s="1073">
        <v>2860344.9</v>
      </c>
      <c r="C32" s="1073">
        <v>8277094.4147694502</v>
      </c>
      <c r="D32" s="1073">
        <v>87968597.795719534</v>
      </c>
      <c r="E32" s="1074">
        <v>2.8937399873593743</v>
      </c>
      <c r="F32" s="1075">
        <v>30.75454215179419</v>
      </c>
      <c r="G32" s="1076">
        <v>8.3000000000000007</v>
      </c>
      <c r="H32" s="1077">
        <v>1.4570499054088427E-2</v>
      </c>
      <c r="I32" s="452"/>
      <c r="J32" s="1040"/>
      <c r="K32" s="1071">
        <f t="shared" si="16"/>
        <v>2013</v>
      </c>
      <c r="L32" s="1072">
        <f t="shared" si="16"/>
        <v>2860344.9</v>
      </c>
      <c r="M32" s="1040"/>
      <c r="N32" s="1020"/>
      <c r="P32" s="1040"/>
      <c r="T32" s="1065">
        <f>A38</f>
        <v>2019</v>
      </c>
      <c r="U32" s="1065">
        <f>'8.8'!G36</f>
        <v>4200740.8816692531</v>
      </c>
      <c r="V32" s="1065">
        <f>'8.8'!H36</f>
        <v>837955.48207248398</v>
      </c>
      <c r="W32" s="1065">
        <f>'8.8'!I36</f>
        <v>1201475.0959205984</v>
      </c>
      <c r="X32" s="1065">
        <f>'8.8'!J36</f>
        <v>2173234.605044093</v>
      </c>
      <c r="Y32" s="1065">
        <f>'8.8'!K36</f>
        <v>151223.40892275871</v>
      </c>
      <c r="Z32" s="752">
        <f t="shared" si="4"/>
        <v>8564629.4736291859</v>
      </c>
      <c r="AA32" s="462"/>
      <c r="AB32" s="449"/>
    </row>
    <row r="33" spans="1:28" ht="12" customHeight="1">
      <c r="A33" s="511">
        <v>2014</v>
      </c>
      <c r="B33" s="1066">
        <v>2849162</v>
      </c>
      <c r="C33" s="1066">
        <v>7280419.7495994158</v>
      </c>
      <c r="D33" s="1066">
        <v>77409119.574989796</v>
      </c>
      <c r="E33" s="1067">
        <v>2.5552845888016953</v>
      </c>
      <c r="F33" s="1068">
        <v>27.169083251492822</v>
      </c>
      <c r="G33" s="1069">
        <v>9.6999999999999993</v>
      </c>
      <c r="H33" s="1070">
        <v>-0.12041359143996133</v>
      </c>
      <c r="I33" s="452"/>
      <c r="J33" s="1040"/>
      <c r="K33" s="1071">
        <f t="shared" si="16"/>
        <v>2014</v>
      </c>
      <c r="L33" s="1072">
        <f t="shared" si="16"/>
        <v>2849162</v>
      </c>
      <c r="M33" s="1040"/>
      <c r="N33" s="1020"/>
      <c r="P33" s="1040"/>
      <c r="T33" s="462"/>
      <c r="U33" s="462"/>
      <c r="V33" s="462"/>
      <c r="W33" s="462"/>
      <c r="X33" s="462"/>
      <c r="Y33" s="462"/>
      <c r="Z33" s="462"/>
      <c r="AB33" s="462"/>
    </row>
    <row r="34" spans="1:28" ht="12" customHeight="1">
      <c r="A34" s="522">
        <v>2015</v>
      </c>
      <c r="B34" s="1073">
        <v>2844334</v>
      </c>
      <c r="C34" s="1073">
        <v>7607564.6329449378</v>
      </c>
      <c r="D34" s="1073">
        <v>81067901.423777163</v>
      </c>
      <c r="E34" s="1074">
        <v>2.6746382924596541</v>
      </c>
      <c r="F34" s="1075">
        <v>28.501540755683813</v>
      </c>
      <c r="G34" s="1076">
        <v>9.8000000000000007</v>
      </c>
      <c r="H34" s="1077">
        <v>4.4934893123919427E-2</v>
      </c>
      <c r="I34" s="452"/>
      <c r="J34" s="1040"/>
      <c r="K34" s="1071">
        <f t="shared" si="16"/>
        <v>2015</v>
      </c>
      <c r="L34" s="1072">
        <f t="shared" si="16"/>
        <v>2844334</v>
      </c>
      <c r="M34" s="1040"/>
      <c r="N34" s="1020"/>
      <c r="P34" s="1040"/>
      <c r="T34" s="462"/>
      <c r="U34" s="462"/>
      <c r="V34" s="462"/>
      <c r="W34" s="462"/>
      <c r="X34" s="462"/>
      <c r="Y34" s="462"/>
      <c r="Z34" s="462"/>
      <c r="AA34" s="462"/>
      <c r="AB34" s="462"/>
    </row>
    <row r="35" spans="1:28" ht="12" customHeight="1">
      <c r="A35" s="511">
        <v>2016</v>
      </c>
      <c r="B35" s="1066">
        <v>2840473</v>
      </c>
      <c r="C35" s="1066">
        <v>8255134.2335338555</v>
      </c>
      <c r="D35" s="1066">
        <v>88243167.217199996</v>
      </c>
      <c r="E35" s="1067">
        <v>2.90625337172149</v>
      </c>
      <c r="F35" s="1068">
        <v>31.066363671543435</v>
      </c>
      <c r="G35" s="1069">
        <v>8.9722459037378375</v>
      </c>
      <c r="H35" s="1070">
        <v>8.5121800711963097E-2</v>
      </c>
      <c r="I35" s="452"/>
      <c r="J35" s="1040"/>
      <c r="K35" s="1071">
        <f t="shared" si="16"/>
        <v>2016</v>
      </c>
      <c r="L35" s="1072">
        <f t="shared" si="16"/>
        <v>2840473</v>
      </c>
      <c r="M35" s="1040"/>
      <c r="N35" s="1020"/>
      <c r="P35" s="1040"/>
      <c r="T35" s="462"/>
      <c r="U35" s="462"/>
      <c r="V35" s="462"/>
      <c r="W35" s="462"/>
      <c r="X35" s="462"/>
      <c r="Y35" s="462"/>
      <c r="Z35" s="462"/>
      <c r="AA35" s="449"/>
      <c r="AB35" s="462"/>
    </row>
    <row r="36" spans="1:28" ht="12" customHeight="1">
      <c r="A36" s="522">
        <v>2017</v>
      </c>
      <c r="B36" s="1073">
        <v>2844257</v>
      </c>
      <c r="C36" s="1073">
        <v>8527482.7534189187</v>
      </c>
      <c r="D36" s="1073">
        <v>90996221.726979792</v>
      </c>
      <c r="E36" s="1074">
        <v>2.998140728288238</v>
      </c>
      <c r="F36" s="1075">
        <v>31.992967487459744</v>
      </c>
      <c r="G36" s="1076">
        <v>8.8161872759856621</v>
      </c>
      <c r="H36" s="1077">
        <v>3.2991410215806545E-2</v>
      </c>
      <c r="I36" s="452"/>
      <c r="J36" s="1040"/>
      <c r="K36" s="1071">
        <f t="shared" si="16"/>
        <v>2017</v>
      </c>
      <c r="L36" s="1072">
        <f t="shared" si="16"/>
        <v>2844257</v>
      </c>
      <c r="M36" s="1040"/>
      <c r="N36" s="1020"/>
      <c r="P36" s="1040"/>
      <c r="T36" s="462"/>
      <c r="U36" s="462"/>
      <c r="V36" s="462"/>
      <c r="W36" s="462"/>
      <c r="X36" s="462"/>
      <c r="Y36" s="462"/>
      <c r="Z36" s="462"/>
      <c r="AA36" s="449"/>
      <c r="AB36" s="462"/>
    </row>
    <row r="37" spans="1:28" ht="12" customHeight="1">
      <c r="A37" s="511">
        <v>2018</v>
      </c>
      <c r="B37" s="1066">
        <v>2840619</v>
      </c>
      <c r="C37" s="1066">
        <v>8182756.1269882685</v>
      </c>
      <c r="D37" s="1066">
        <v>87306411.272440791</v>
      </c>
      <c r="E37" s="1067">
        <v>2.8806243030086995</v>
      </c>
      <c r="F37" s="1068">
        <v>30.734995179726951</v>
      </c>
      <c r="G37" s="1069">
        <v>9.8751190476190462</v>
      </c>
      <c r="H37" s="1070">
        <v>-4.042536776664124E-2</v>
      </c>
      <c r="I37" s="452"/>
      <c r="J37" s="1040"/>
      <c r="K37" s="1071">
        <f t="shared" si="16"/>
        <v>2018</v>
      </c>
      <c r="L37" s="1072">
        <f t="shared" si="16"/>
        <v>2840619</v>
      </c>
      <c r="M37" s="1040"/>
      <c r="N37" s="1020"/>
      <c r="P37" s="1040"/>
      <c r="T37" s="462"/>
      <c r="U37" s="462"/>
      <c r="V37" s="462"/>
      <c r="W37" s="462"/>
      <c r="X37" s="462"/>
      <c r="Y37" s="462"/>
      <c r="Z37" s="462"/>
      <c r="AA37" s="449"/>
      <c r="AB37" s="462"/>
    </row>
    <row r="38" spans="1:28" ht="12" customHeight="1">
      <c r="A38" s="522">
        <v>2019</v>
      </c>
      <c r="B38" s="1073">
        <f>B27</f>
        <v>2834509</v>
      </c>
      <c r="C38" s="1073">
        <f t="shared" ref="C38:G38" si="17">C27</f>
        <v>8564629.4736091886</v>
      </c>
      <c r="D38" s="1073">
        <f t="shared" si="17"/>
        <v>91397633.739198893</v>
      </c>
      <c r="E38" s="1078">
        <f t="shared" si="17"/>
        <v>3.0215566341857403</v>
      </c>
      <c r="F38" s="1078">
        <f t="shared" si="17"/>
        <v>32.244608762645981</v>
      </c>
      <c r="G38" s="1079">
        <f t="shared" si="17"/>
        <v>9.7526875320020494</v>
      </c>
      <c r="H38" s="1077">
        <f>(C38-C37)/C37</f>
        <v>4.666805911047868E-2</v>
      </c>
      <c r="I38" s="452"/>
      <c r="J38" s="1040"/>
      <c r="K38" s="1071">
        <f t="shared" si="16"/>
        <v>2019</v>
      </c>
      <c r="L38" s="1072">
        <f t="shared" si="16"/>
        <v>2834509</v>
      </c>
      <c r="M38" s="1040"/>
      <c r="N38" s="1020"/>
      <c r="P38" s="1040"/>
      <c r="T38" s="462"/>
      <c r="U38" s="462"/>
      <c r="V38" s="462"/>
      <c r="W38" s="462"/>
      <c r="X38" s="462"/>
      <c r="Y38" s="462"/>
      <c r="Z38" s="462"/>
      <c r="AA38" s="449"/>
      <c r="AB38" s="462"/>
    </row>
    <row r="39" spans="1:28" ht="5.25" customHeight="1">
      <c r="A39" s="1080"/>
      <c r="C39" s="1081"/>
      <c r="D39" s="1082"/>
      <c r="T39" s="462"/>
      <c r="U39" s="462"/>
      <c r="V39" s="462"/>
      <c r="W39" s="462"/>
      <c r="X39" s="462"/>
      <c r="Y39" s="462"/>
      <c r="Z39" s="462"/>
      <c r="AA39" s="449"/>
      <c r="AB39" s="462"/>
    </row>
    <row r="40" spans="1:28" ht="12" customHeight="1">
      <c r="A40" s="1762" t="s">
        <v>419</v>
      </c>
      <c r="B40" s="1762"/>
      <c r="C40" s="1762"/>
      <c r="D40" s="1762"/>
      <c r="E40" s="1762"/>
      <c r="F40" s="1762"/>
      <c r="G40" s="1762"/>
      <c r="H40" s="1762"/>
      <c r="I40" s="1762"/>
      <c r="J40" s="1762"/>
      <c r="K40" s="1762"/>
      <c r="L40" s="1762"/>
      <c r="M40" s="1762"/>
      <c r="N40" s="1762"/>
      <c r="O40" s="1762"/>
      <c r="P40" s="1762"/>
      <c r="T40" s="462"/>
      <c r="U40" s="462"/>
      <c r="V40" s="462"/>
      <c r="W40" s="462"/>
      <c r="X40" s="462"/>
      <c r="Y40" s="462"/>
      <c r="Z40" s="462"/>
      <c r="AA40" s="449"/>
    </row>
    <row r="41" spans="1:28" ht="14.1" customHeight="1">
      <c r="B41" s="462"/>
      <c r="C41" s="1081"/>
      <c r="D41" s="1082"/>
      <c r="T41" s="462"/>
      <c r="U41" s="462"/>
      <c r="V41" s="462"/>
      <c r="W41" s="462"/>
      <c r="X41" s="462"/>
      <c r="Y41" s="462"/>
      <c r="Z41" s="462"/>
      <c r="AA41" s="449"/>
    </row>
    <row r="42" spans="1:28" ht="14.1" customHeight="1">
      <c r="C42" s="1081"/>
      <c r="D42" s="761"/>
      <c r="T42" s="462"/>
      <c r="U42" s="462"/>
      <c r="V42" s="462"/>
      <c r="W42" s="462"/>
      <c r="X42" s="462"/>
      <c r="Y42" s="462"/>
      <c r="Z42" s="462"/>
      <c r="AA42" s="449"/>
    </row>
    <row r="43" spans="1:28" ht="14.1" customHeight="1">
      <c r="T43" s="462"/>
      <c r="U43" s="462"/>
      <c r="V43" s="462"/>
      <c r="W43" s="462"/>
      <c r="X43" s="462"/>
      <c r="Y43" s="462"/>
      <c r="Z43" s="462"/>
      <c r="AA43" s="449"/>
    </row>
    <row r="44" spans="1:28" ht="14.1" customHeight="1">
      <c r="T44" s="462"/>
      <c r="U44" s="462"/>
      <c r="V44" s="462"/>
      <c r="W44" s="462"/>
      <c r="X44" s="462"/>
      <c r="Y44" s="462"/>
      <c r="Z44" s="462"/>
      <c r="AA44" s="449"/>
    </row>
    <row r="45" spans="1:28" ht="14.1" customHeight="1">
      <c r="T45" s="462"/>
      <c r="U45" s="462"/>
      <c r="V45" s="462"/>
      <c r="W45" s="462"/>
      <c r="X45" s="462"/>
      <c r="Y45" s="462"/>
      <c r="Z45" s="462"/>
      <c r="AA45" s="449"/>
    </row>
    <row r="46" spans="1:28" ht="14.1" customHeight="1">
      <c r="T46" s="462"/>
      <c r="U46" s="462"/>
      <c r="V46" s="462"/>
      <c r="W46" s="462"/>
      <c r="X46" s="462"/>
      <c r="Y46" s="462"/>
      <c r="Z46" s="462"/>
      <c r="AA46" s="449"/>
    </row>
    <row r="47" spans="1:28" ht="14.1" customHeight="1"/>
    <row r="48" spans="1:28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  <row r="62" ht="14.1" customHeight="1"/>
    <row r="63" ht="14.1" customHeight="1"/>
  </sheetData>
  <mergeCells count="12">
    <mergeCell ref="A3:P3"/>
    <mergeCell ref="A5:H5"/>
    <mergeCell ref="A40:P40"/>
    <mergeCell ref="J15:P15"/>
    <mergeCell ref="J27:P27"/>
    <mergeCell ref="J5:P5"/>
    <mergeCell ref="B6:B8"/>
    <mergeCell ref="C6:F6"/>
    <mergeCell ref="G6:G7"/>
    <mergeCell ref="H6:H7"/>
    <mergeCell ref="C7:D7"/>
    <mergeCell ref="E7:F7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AF61"/>
  <sheetViews>
    <sheetView showGridLines="0" zoomScaleNormal="100" zoomScaleSheetLayoutView="100" workbookViewId="0">
      <selection activeCell="D9" sqref="D9:D18"/>
    </sheetView>
  </sheetViews>
  <sheetFormatPr defaultRowHeight="11.25"/>
  <cols>
    <col min="1" max="1" width="8.42578125" style="448" customWidth="1"/>
    <col min="2" max="8" width="9.7109375" style="448" customWidth="1"/>
    <col min="9" max="9" width="1.7109375" style="448" customWidth="1"/>
    <col min="10" max="10" width="7.5703125" style="448" customWidth="1"/>
    <col min="11" max="15" width="9.7109375" style="448" customWidth="1"/>
    <col min="16" max="16" width="9.5703125" style="448" customWidth="1"/>
    <col min="17" max="245" width="9.140625" style="448"/>
    <col min="246" max="258" width="10.7109375" style="448" customWidth="1"/>
    <col min="259" max="501" width="9.140625" style="448"/>
    <col min="502" max="514" width="10.7109375" style="448" customWidth="1"/>
    <col min="515" max="757" width="9.140625" style="448"/>
    <col min="758" max="770" width="10.7109375" style="448" customWidth="1"/>
    <col min="771" max="1013" width="9.140625" style="448"/>
    <col min="1014" max="1026" width="10.7109375" style="448" customWidth="1"/>
    <col min="1027" max="1269" width="9.140625" style="448"/>
    <col min="1270" max="1282" width="10.7109375" style="448" customWidth="1"/>
    <col min="1283" max="1525" width="9.140625" style="448"/>
    <col min="1526" max="1538" width="10.7109375" style="448" customWidth="1"/>
    <col min="1539" max="1781" width="9.140625" style="448"/>
    <col min="1782" max="1794" width="10.7109375" style="448" customWidth="1"/>
    <col min="1795" max="2037" width="9.140625" style="448"/>
    <col min="2038" max="2050" width="10.7109375" style="448" customWidth="1"/>
    <col min="2051" max="2293" width="9.140625" style="448"/>
    <col min="2294" max="2306" width="10.7109375" style="448" customWidth="1"/>
    <col min="2307" max="2549" width="9.140625" style="448"/>
    <col min="2550" max="2562" width="10.7109375" style="448" customWidth="1"/>
    <col min="2563" max="2805" width="9.140625" style="448"/>
    <col min="2806" max="2818" width="10.7109375" style="448" customWidth="1"/>
    <col min="2819" max="3061" width="9.140625" style="448"/>
    <col min="3062" max="3074" width="10.7109375" style="448" customWidth="1"/>
    <col min="3075" max="3317" width="9.140625" style="448"/>
    <col min="3318" max="3330" width="10.7109375" style="448" customWidth="1"/>
    <col min="3331" max="3573" width="9.140625" style="448"/>
    <col min="3574" max="3586" width="10.7109375" style="448" customWidth="1"/>
    <col min="3587" max="3829" width="9.140625" style="448"/>
    <col min="3830" max="3842" width="10.7109375" style="448" customWidth="1"/>
    <col min="3843" max="4085" width="9.140625" style="448"/>
    <col min="4086" max="4098" width="10.7109375" style="448" customWidth="1"/>
    <col min="4099" max="4341" width="9.140625" style="448"/>
    <col min="4342" max="4354" width="10.7109375" style="448" customWidth="1"/>
    <col min="4355" max="4597" width="9.140625" style="448"/>
    <col min="4598" max="4610" width="10.7109375" style="448" customWidth="1"/>
    <col min="4611" max="4853" width="9.140625" style="448"/>
    <col min="4854" max="4866" width="10.7109375" style="448" customWidth="1"/>
    <col min="4867" max="5109" width="9.140625" style="448"/>
    <col min="5110" max="5122" width="10.7109375" style="448" customWidth="1"/>
    <col min="5123" max="5365" width="9.140625" style="448"/>
    <col min="5366" max="5378" width="10.7109375" style="448" customWidth="1"/>
    <col min="5379" max="5621" width="9.140625" style="448"/>
    <col min="5622" max="5634" width="10.7109375" style="448" customWidth="1"/>
    <col min="5635" max="5877" width="9.140625" style="448"/>
    <col min="5878" max="5890" width="10.7109375" style="448" customWidth="1"/>
    <col min="5891" max="6133" width="9.140625" style="448"/>
    <col min="6134" max="6146" width="10.7109375" style="448" customWidth="1"/>
    <col min="6147" max="6389" width="9.140625" style="448"/>
    <col min="6390" max="6402" width="10.7109375" style="448" customWidth="1"/>
    <col min="6403" max="6645" width="9.140625" style="448"/>
    <col min="6646" max="6658" width="10.7109375" style="448" customWidth="1"/>
    <col min="6659" max="6901" width="9.140625" style="448"/>
    <col min="6902" max="6914" width="10.7109375" style="448" customWidth="1"/>
    <col min="6915" max="7157" width="9.140625" style="448"/>
    <col min="7158" max="7170" width="10.7109375" style="448" customWidth="1"/>
    <col min="7171" max="7413" width="9.140625" style="448"/>
    <col min="7414" max="7426" width="10.7109375" style="448" customWidth="1"/>
    <col min="7427" max="7669" width="9.140625" style="448"/>
    <col min="7670" max="7682" width="10.7109375" style="448" customWidth="1"/>
    <col min="7683" max="7925" width="9.140625" style="448"/>
    <col min="7926" max="7938" width="10.7109375" style="448" customWidth="1"/>
    <col min="7939" max="8181" width="9.140625" style="448"/>
    <col min="8182" max="8194" width="10.7109375" style="448" customWidth="1"/>
    <col min="8195" max="8437" width="9.140625" style="448"/>
    <col min="8438" max="8450" width="10.7109375" style="448" customWidth="1"/>
    <col min="8451" max="8693" width="9.140625" style="448"/>
    <col min="8694" max="8706" width="10.7109375" style="448" customWidth="1"/>
    <col min="8707" max="8949" width="9.140625" style="448"/>
    <col min="8950" max="8962" width="10.7109375" style="448" customWidth="1"/>
    <col min="8963" max="9205" width="9.140625" style="448"/>
    <col min="9206" max="9218" width="10.7109375" style="448" customWidth="1"/>
    <col min="9219" max="9461" width="9.140625" style="448"/>
    <col min="9462" max="9474" width="10.7109375" style="448" customWidth="1"/>
    <col min="9475" max="9717" width="9.140625" style="448"/>
    <col min="9718" max="9730" width="10.7109375" style="448" customWidth="1"/>
    <col min="9731" max="9973" width="9.140625" style="448"/>
    <col min="9974" max="9986" width="10.7109375" style="448" customWidth="1"/>
    <col min="9987" max="10229" width="9.140625" style="448"/>
    <col min="10230" max="10242" width="10.7109375" style="448" customWidth="1"/>
    <col min="10243" max="10485" width="9.140625" style="448"/>
    <col min="10486" max="10498" width="10.7109375" style="448" customWidth="1"/>
    <col min="10499" max="10741" width="9.140625" style="448"/>
    <col min="10742" max="10754" width="10.7109375" style="448" customWidth="1"/>
    <col min="10755" max="10997" width="9.140625" style="448"/>
    <col min="10998" max="11010" width="10.7109375" style="448" customWidth="1"/>
    <col min="11011" max="11253" width="9.140625" style="448"/>
    <col min="11254" max="11266" width="10.7109375" style="448" customWidth="1"/>
    <col min="11267" max="11509" width="9.140625" style="448"/>
    <col min="11510" max="11522" width="10.7109375" style="448" customWidth="1"/>
    <col min="11523" max="11765" width="9.140625" style="448"/>
    <col min="11766" max="11778" width="10.7109375" style="448" customWidth="1"/>
    <col min="11779" max="12021" width="9.140625" style="448"/>
    <col min="12022" max="12034" width="10.7109375" style="448" customWidth="1"/>
    <col min="12035" max="12277" width="9.140625" style="448"/>
    <col min="12278" max="12290" width="10.7109375" style="448" customWidth="1"/>
    <col min="12291" max="12533" width="9.140625" style="448"/>
    <col min="12534" max="12546" width="10.7109375" style="448" customWidth="1"/>
    <col min="12547" max="12789" width="9.140625" style="448"/>
    <col min="12790" max="12802" width="10.7109375" style="448" customWidth="1"/>
    <col min="12803" max="13045" width="9.140625" style="448"/>
    <col min="13046" max="13058" width="10.7109375" style="448" customWidth="1"/>
    <col min="13059" max="13301" width="9.140625" style="448"/>
    <col min="13302" max="13314" width="10.7109375" style="448" customWidth="1"/>
    <col min="13315" max="13557" width="9.140625" style="448"/>
    <col min="13558" max="13570" width="10.7109375" style="448" customWidth="1"/>
    <col min="13571" max="13813" width="9.140625" style="448"/>
    <col min="13814" max="13826" width="10.7109375" style="448" customWidth="1"/>
    <col min="13827" max="14069" width="9.140625" style="448"/>
    <col min="14070" max="14082" width="10.7109375" style="448" customWidth="1"/>
    <col min="14083" max="14325" width="9.140625" style="448"/>
    <col min="14326" max="14338" width="10.7109375" style="448" customWidth="1"/>
    <col min="14339" max="14581" width="9.140625" style="448"/>
    <col min="14582" max="14594" width="10.7109375" style="448" customWidth="1"/>
    <col min="14595" max="14837" width="9.140625" style="448"/>
    <col min="14838" max="14850" width="10.7109375" style="448" customWidth="1"/>
    <col min="14851" max="15093" width="9.140625" style="448"/>
    <col min="15094" max="15106" width="10.7109375" style="448" customWidth="1"/>
    <col min="15107" max="15349" width="9.140625" style="448"/>
    <col min="15350" max="15362" width="10.7109375" style="448" customWidth="1"/>
    <col min="15363" max="15605" width="9.140625" style="448"/>
    <col min="15606" max="15618" width="10.7109375" style="448" customWidth="1"/>
    <col min="15619" max="15861" width="9.140625" style="448"/>
    <col min="15862" max="15874" width="10.7109375" style="448" customWidth="1"/>
    <col min="15875" max="16117" width="9.140625" style="448"/>
    <col min="16118" max="16130" width="10.7109375" style="448" customWidth="1"/>
    <col min="16131" max="16384" width="9.140625" style="448"/>
  </cols>
  <sheetData>
    <row r="1" spans="1:32" ht="18" customHeight="1">
      <c r="A1" s="777" t="s">
        <v>512</v>
      </c>
      <c r="B1" s="777"/>
      <c r="C1" s="777"/>
      <c r="D1" s="777"/>
      <c r="F1" s="806"/>
    </row>
    <row r="2" spans="1:32" ht="5.0999999999999996" customHeight="1">
      <c r="A2" s="1096"/>
      <c r="B2" s="1096"/>
      <c r="C2" s="1096"/>
      <c r="D2" s="1096"/>
      <c r="E2" s="486"/>
      <c r="F2" s="1097"/>
      <c r="G2" s="486"/>
      <c r="H2" s="486"/>
    </row>
    <row r="3" spans="1:32" ht="16.5" customHeight="1">
      <c r="A3" s="1674">
        <v>2019</v>
      </c>
      <c r="B3" s="1675"/>
      <c r="C3" s="1675"/>
      <c r="D3" s="1675"/>
      <c r="E3" s="1675"/>
      <c r="F3" s="1675"/>
      <c r="G3" s="1675"/>
      <c r="H3" s="1676"/>
      <c r="I3" s="1093"/>
      <c r="J3" s="1667" t="s">
        <v>448</v>
      </c>
      <c r="K3" s="1667"/>
      <c r="L3" s="1667"/>
      <c r="M3" s="1667"/>
      <c r="N3" s="1667"/>
      <c r="O3" s="1667"/>
      <c r="P3" s="1667"/>
    </row>
    <row r="4" spans="1:32" ht="27.75" customHeight="1">
      <c r="A4" s="97"/>
      <c r="B4" s="1657" t="s">
        <v>234</v>
      </c>
      <c r="C4" s="1765" t="s">
        <v>260</v>
      </c>
      <c r="D4" s="1766"/>
      <c r="E4" s="1766"/>
      <c r="F4" s="1767"/>
      <c r="G4" s="1657" t="s">
        <v>233</v>
      </c>
      <c r="H4" s="1657" t="s">
        <v>235</v>
      </c>
      <c r="I4" s="1094"/>
      <c r="J4" s="1094"/>
      <c r="K4" s="1094"/>
      <c r="L4" s="1094"/>
      <c r="M4" s="1094"/>
      <c r="N4" s="1094"/>
      <c r="O4" s="1094"/>
    </row>
    <row r="5" spans="1:32" ht="26.25" customHeight="1">
      <c r="A5" s="187"/>
      <c r="B5" s="1764"/>
      <c r="C5" s="1765" t="s">
        <v>236</v>
      </c>
      <c r="D5" s="1767"/>
      <c r="E5" s="1597" t="s">
        <v>237</v>
      </c>
      <c r="F5" s="1578"/>
      <c r="G5" s="1661"/>
      <c r="H5" s="1661"/>
      <c r="I5" s="1094"/>
      <c r="J5" s="1094"/>
      <c r="K5" s="1094"/>
      <c r="L5" s="1094"/>
      <c r="M5" s="1094"/>
      <c r="N5" s="1094"/>
      <c r="O5" s="1094"/>
    </row>
    <row r="6" spans="1:32" ht="14.1" customHeight="1">
      <c r="A6" s="67" t="str">
        <f>'6.1'!A8</f>
        <v>Období</v>
      </c>
      <c r="B6" s="1661"/>
      <c r="C6" s="188" t="s">
        <v>445</v>
      </c>
      <c r="D6" s="188" t="s">
        <v>3</v>
      </c>
      <c r="E6" s="188" t="s">
        <v>445</v>
      </c>
      <c r="F6" s="188" t="s">
        <v>3</v>
      </c>
      <c r="G6" s="188" t="s">
        <v>50</v>
      </c>
      <c r="H6" s="188" t="s">
        <v>50</v>
      </c>
      <c r="I6" s="806"/>
      <c r="J6" s="806"/>
      <c r="K6" s="806"/>
      <c r="L6" s="806"/>
      <c r="M6" s="806"/>
      <c r="N6" s="806"/>
      <c r="O6" s="806"/>
      <c r="R6" s="761">
        <v>2018</v>
      </c>
    </row>
    <row r="7" spans="1:32" ht="12" customHeight="1">
      <c r="A7" s="511" t="str">
        <f>'6.1'!A9</f>
        <v>leden</v>
      </c>
      <c r="B7" s="1066">
        <v>1683</v>
      </c>
      <c r="C7" s="1066">
        <v>468727.58984682872</v>
      </c>
      <c r="D7" s="1066">
        <v>5010501.885218</v>
      </c>
      <c r="E7" s="1102">
        <f>C7/B7</f>
        <v>278.50718350970214</v>
      </c>
      <c r="F7" s="1103">
        <f>D7/B7</f>
        <v>2977.1253031598335</v>
      </c>
      <c r="G7" s="1104">
        <f>C7/'8.1'!C9</f>
        <v>0.36510418509773662</v>
      </c>
      <c r="H7" s="1070">
        <f>(C7-R7)/R7</f>
        <v>0.17599709145925288</v>
      </c>
      <c r="I7" s="452"/>
      <c r="J7" s="452"/>
      <c r="K7" s="452"/>
      <c r="L7" s="452"/>
      <c r="M7" s="452"/>
      <c r="N7" s="452"/>
      <c r="O7" s="452"/>
      <c r="R7" s="752">
        <v>398578.86830757494</v>
      </c>
      <c r="T7" s="453"/>
      <c r="U7" s="453"/>
      <c r="V7" s="453"/>
      <c r="W7" s="453"/>
      <c r="X7" s="453"/>
      <c r="Z7" s="453"/>
      <c r="AD7" s="453"/>
      <c r="AE7" s="453"/>
      <c r="AF7" s="453"/>
    </row>
    <row r="8" spans="1:32" ht="12" customHeight="1">
      <c r="A8" s="547" t="str">
        <f>'6.1'!A10</f>
        <v>únor</v>
      </c>
      <c r="B8" s="1084">
        <v>1682</v>
      </c>
      <c r="C8" s="1084">
        <v>382344.64560205588</v>
      </c>
      <c r="D8" s="1084">
        <v>4084106.1153099993</v>
      </c>
      <c r="E8" s="1108">
        <f t="shared" ref="E8:E25" si="0">C8/B8</f>
        <v>227.31548490015214</v>
      </c>
      <c r="F8" s="1109">
        <f t="shared" ref="F8:F25" si="1">D8/B8</f>
        <v>2428.1249199227104</v>
      </c>
      <c r="G8" s="1110">
        <f>C8/'8.1'!C10</f>
        <v>0.3810327463737096</v>
      </c>
      <c r="H8" s="1088">
        <f t="shared" ref="H8:H25" si="2">(C8-R8)/R8</f>
        <v>-7.4414275232267305E-2</v>
      </c>
      <c r="I8" s="452"/>
      <c r="J8" s="452"/>
      <c r="K8" s="452"/>
      <c r="L8" s="452"/>
      <c r="M8" s="452"/>
      <c r="N8" s="452"/>
      <c r="O8" s="452"/>
      <c r="R8" s="752">
        <v>413083.99143472291</v>
      </c>
      <c r="T8" s="453"/>
      <c r="U8" s="453"/>
      <c r="V8" s="453"/>
      <c r="W8" s="453"/>
      <c r="X8" s="453"/>
      <c r="Z8" s="453"/>
      <c r="AD8" s="453"/>
      <c r="AE8" s="453"/>
      <c r="AF8" s="453"/>
    </row>
    <row r="9" spans="1:32" ht="12" customHeight="1">
      <c r="A9" s="522" t="str">
        <f>'6.1'!A11</f>
        <v>březen</v>
      </c>
      <c r="B9" s="1073">
        <v>1673</v>
      </c>
      <c r="C9" s="1073">
        <v>348849.05299000005</v>
      </c>
      <c r="D9" s="1073">
        <v>3722725.2652009996</v>
      </c>
      <c r="E9" s="1105">
        <f t="shared" si="0"/>
        <v>208.51706693962944</v>
      </c>
      <c r="F9" s="1106">
        <f t="shared" si="1"/>
        <v>2225.1794771075911</v>
      </c>
      <c r="G9" s="1107">
        <f>C9/'8.1'!C11</f>
        <v>0.41318226235646377</v>
      </c>
      <c r="H9" s="1077">
        <f t="shared" si="2"/>
        <v>-0.12015791137700357</v>
      </c>
      <c r="I9" s="452"/>
      <c r="J9" s="452"/>
      <c r="K9" s="452"/>
      <c r="L9" s="452"/>
      <c r="M9" s="452"/>
      <c r="N9" s="452"/>
      <c r="O9" s="452"/>
      <c r="R9" s="752">
        <v>396490.52653978957</v>
      </c>
      <c r="T9" s="453"/>
      <c r="U9" s="453"/>
      <c r="V9" s="453"/>
      <c r="W9" s="453"/>
      <c r="X9" s="453"/>
      <c r="Z9" s="453"/>
      <c r="AD9" s="453"/>
      <c r="AE9" s="453"/>
      <c r="AF9" s="453"/>
    </row>
    <row r="10" spans="1:32" ht="12" customHeight="1">
      <c r="A10" s="511" t="str">
        <f>'6.1'!A12</f>
        <v>duben</v>
      </c>
      <c r="B10" s="1066">
        <v>1674</v>
      </c>
      <c r="C10" s="1066">
        <v>300612.66951825778</v>
      </c>
      <c r="D10" s="1066">
        <v>3209488.4455279992</v>
      </c>
      <c r="E10" s="1102">
        <f t="shared" si="0"/>
        <v>179.57746088306916</v>
      </c>
      <c r="F10" s="1103">
        <f t="shared" si="1"/>
        <v>1917.2571359187571</v>
      </c>
      <c r="G10" s="1104">
        <f>C10/'8.1'!C12</f>
        <v>0.50008291320796094</v>
      </c>
      <c r="H10" s="1070">
        <f t="shared" si="2"/>
        <v>0.18334882695511512</v>
      </c>
      <c r="I10" s="452"/>
      <c r="J10" s="452"/>
      <c r="K10" s="452"/>
      <c r="L10" s="452"/>
      <c r="M10" s="452"/>
      <c r="N10" s="452"/>
      <c r="O10" s="452"/>
      <c r="R10" s="752">
        <v>254035.54951059257</v>
      </c>
      <c r="T10" s="453"/>
      <c r="U10" s="453"/>
      <c r="V10" s="453"/>
      <c r="W10" s="453"/>
      <c r="X10" s="453"/>
      <c r="Z10" s="453"/>
      <c r="AD10" s="453"/>
      <c r="AE10" s="453"/>
      <c r="AF10" s="453"/>
    </row>
    <row r="11" spans="1:32" ht="12" customHeight="1">
      <c r="A11" s="547" t="str">
        <f>'6.1'!A13</f>
        <v>květen</v>
      </c>
      <c r="B11" s="1084">
        <v>1678</v>
      </c>
      <c r="C11" s="1084">
        <v>292398.27205025638</v>
      </c>
      <c r="D11" s="1084">
        <v>3113231.4506640011</v>
      </c>
      <c r="E11" s="1108">
        <f t="shared" si="0"/>
        <v>174.25403578680357</v>
      </c>
      <c r="F11" s="1109">
        <f t="shared" si="1"/>
        <v>1855.3226762002389</v>
      </c>
      <c r="G11" s="1110">
        <f>C11/'8.1'!C13</f>
        <v>0.52461890861517235</v>
      </c>
      <c r="H11" s="1088">
        <f t="shared" si="2"/>
        <v>0.21951767213476422</v>
      </c>
      <c r="I11" s="452"/>
      <c r="J11" s="452"/>
      <c r="K11" s="452"/>
      <c r="L11" s="452"/>
      <c r="M11" s="452"/>
      <c r="N11" s="452"/>
      <c r="O11" s="452"/>
      <c r="R11" s="752">
        <v>239765.50625823531</v>
      </c>
      <c r="T11" s="453"/>
      <c r="U11" s="453"/>
      <c r="V11" s="453"/>
      <c r="W11" s="453"/>
      <c r="X11" s="453"/>
      <c r="Z11" s="453"/>
      <c r="AD11" s="453"/>
      <c r="AE11" s="453"/>
      <c r="AF11" s="453"/>
    </row>
    <row r="12" spans="1:32" ht="12" customHeight="1">
      <c r="A12" s="522" t="str">
        <f>'6.1'!A14</f>
        <v>červen</v>
      </c>
      <c r="B12" s="1073">
        <v>1680</v>
      </c>
      <c r="C12" s="1073">
        <v>288833.89419038111</v>
      </c>
      <c r="D12" s="1073">
        <v>3080474.8790290006</v>
      </c>
      <c r="E12" s="1105">
        <f t="shared" si="0"/>
        <v>171.92493701808399</v>
      </c>
      <c r="F12" s="1106">
        <f t="shared" si="1"/>
        <v>1833.6159994220243</v>
      </c>
      <c r="G12" s="1107">
        <f>C12/'8.1'!C14</f>
        <v>0.76491881987324151</v>
      </c>
      <c r="H12" s="1077">
        <f t="shared" si="2"/>
        <v>0.20480388538456235</v>
      </c>
      <c r="I12" s="452"/>
      <c r="J12" s="452"/>
      <c r="K12" s="452"/>
      <c r="L12" s="452"/>
      <c r="M12" s="452"/>
      <c r="N12" s="452"/>
      <c r="O12" s="452"/>
      <c r="R12" s="752">
        <v>239735.19482649077</v>
      </c>
      <c r="T12" s="453"/>
      <c r="U12" s="453"/>
      <c r="V12" s="453"/>
      <c r="W12" s="453"/>
      <c r="X12" s="453"/>
      <c r="Z12" s="453"/>
      <c r="AD12" s="453"/>
      <c r="AE12" s="453"/>
      <c r="AF12" s="453"/>
    </row>
    <row r="13" spans="1:32" ht="12" customHeight="1">
      <c r="A13" s="511" t="str">
        <f>'6.1'!A15</f>
        <v>červenec</v>
      </c>
      <c r="B13" s="1066">
        <v>1682</v>
      </c>
      <c r="C13" s="1066">
        <v>304373.98137768079</v>
      </c>
      <c r="D13" s="1066">
        <v>3248081.6147690001</v>
      </c>
      <c r="E13" s="1102">
        <f t="shared" si="0"/>
        <v>180.95956086663543</v>
      </c>
      <c r="F13" s="1103">
        <f t="shared" si="1"/>
        <v>1931.0830052134365</v>
      </c>
      <c r="G13" s="1104">
        <f>C13/'8.1'!C15</f>
        <v>0.77638941319848376</v>
      </c>
      <c r="H13" s="1070">
        <f t="shared" si="2"/>
        <v>0.19852279680309259</v>
      </c>
      <c r="I13" s="452"/>
      <c r="J13" s="1763" t="s">
        <v>449</v>
      </c>
      <c r="K13" s="1763"/>
      <c r="L13" s="1763"/>
      <c r="M13" s="1763"/>
      <c r="N13" s="1763"/>
      <c r="O13" s="1763"/>
      <c r="P13" s="1763"/>
      <c r="R13" s="752">
        <v>253957.60697214917</v>
      </c>
      <c r="T13" s="453"/>
      <c r="U13" s="453"/>
      <c r="V13" s="453"/>
      <c r="W13" s="453"/>
      <c r="X13" s="453"/>
      <c r="Z13" s="453"/>
      <c r="AD13" s="453"/>
      <c r="AE13" s="453"/>
      <c r="AF13" s="453"/>
    </row>
    <row r="14" spans="1:32" ht="12" customHeight="1">
      <c r="A14" s="547" t="str">
        <f>'6.1'!A16</f>
        <v>srpen</v>
      </c>
      <c r="B14" s="1084">
        <v>1686</v>
      </c>
      <c r="C14" s="1084">
        <v>292607.03581046977</v>
      </c>
      <c r="D14" s="1084">
        <v>3115114.2250079997</v>
      </c>
      <c r="E14" s="1108">
        <f t="shared" si="0"/>
        <v>173.55102954357636</v>
      </c>
      <c r="F14" s="1109">
        <f t="shared" si="1"/>
        <v>1847.6359578932384</v>
      </c>
      <c r="G14" s="1110">
        <f>C14/'8.1'!C16</f>
        <v>0.76727636122405951</v>
      </c>
      <c r="H14" s="1088">
        <f t="shared" si="2"/>
        <v>0.1167129085494597</v>
      </c>
      <c r="I14" s="452"/>
      <c r="K14" s="761"/>
      <c r="L14" s="666" t="str">
        <f>C5</f>
        <v>Celková spotřeba</v>
      </c>
      <c r="R14" s="752">
        <v>262025.30083631614</v>
      </c>
      <c r="T14" s="453"/>
      <c r="U14" s="453"/>
      <c r="V14" s="453"/>
      <c r="W14" s="453"/>
      <c r="X14" s="453"/>
      <c r="Z14" s="453"/>
      <c r="AD14" s="453"/>
      <c r="AE14" s="453"/>
      <c r="AF14" s="453"/>
    </row>
    <row r="15" spans="1:32" ht="12" customHeight="1">
      <c r="A15" s="522" t="str">
        <f>'6.1'!A17</f>
        <v>září</v>
      </c>
      <c r="B15" s="1073">
        <v>1689</v>
      </c>
      <c r="C15" s="1073">
        <v>333403.29740828974</v>
      </c>
      <c r="D15" s="1073">
        <v>3556087.5805560006</v>
      </c>
      <c r="E15" s="1105">
        <f t="shared" si="0"/>
        <v>197.39686051408509</v>
      </c>
      <c r="F15" s="1106">
        <f t="shared" si="1"/>
        <v>2105.4396569307287</v>
      </c>
      <c r="G15" s="1107">
        <f>C15/'8.1'!C17</f>
        <v>0.70470827149458859</v>
      </c>
      <c r="H15" s="1077">
        <f t="shared" si="2"/>
        <v>0.29062059278710173</v>
      </c>
      <c r="I15" s="452"/>
      <c r="J15" s="452"/>
      <c r="K15" s="1090">
        <f>A27</f>
        <v>2010</v>
      </c>
      <c r="L15" s="1090">
        <f>C27</f>
        <v>3650037.5800403813</v>
      </c>
      <c r="M15" s="1091"/>
      <c r="N15" s="1091"/>
      <c r="O15" s="1091"/>
      <c r="R15" s="752">
        <v>258327.89223384668</v>
      </c>
      <c r="T15" s="453"/>
      <c r="U15" s="453"/>
      <c r="V15" s="453"/>
      <c r="W15" s="453"/>
      <c r="X15" s="453"/>
      <c r="Z15" s="453"/>
      <c r="AD15" s="453"/>
      <c r="AE15" s="453"/>
      <c r="AF15" s="453"/>
    </row>
    <row r="16" spans="1:32" ht="12" customHeight="1">
      <c r="A16" s="511" t="str">
        <f>'6.1'!A18</f>
        <v>říjen</v>
      </c>
      <c r="B16" s="1066">
        <v>1677</v>
      </c>
      <c r="C16" s="1066">
        <v>396258.65549089783</v>
      </c>
      <c r="D16" s="1066">
        <v>4218365.9668919994</v>
      </c>
      <c r="E16" s="1102">
        <f t="shared" si="0"/>
        <v>236.29019409117342</v>
      </c>
      <c r="F16" s="1103">
        <f t="shared" si="1"/>
        <v>2515.4239516350622</v>
      </c>
      <c r="G16" s="1104">
        <f>C16/'8.1'!C18</f>
        <v>0.55662590310316029</v>
      </c>
      <c r="H16" s="1070">
        <f t="shared" si="2"/>
        <v>0.15539903811729419</v>
      </c>
      <c r="I16" s="452"/>
      <c r="J16" s="452"/>
      <c r="K16" s="1090">
        <f t="shared" ref="K16:K24" si="3">A28</f>
        <v>2011</v>
      </c>
      <c r="L16" s="1090">
        <f t="shared" ref="L16:L24" si="4">C28</f>
        <v>3544517.7146528307</v>
      </c>
      <c r="M16" s="1091"/>
      <c r="N16" s="1091"/>
      <c r="O16" s="1091"/>
      <c r="R16" s="752">
        <v>342962.59769836359</v>
      </c>
      <c r="T16" s="453"/>
      <c r="U16" s="453"/>
      <c r="V16" s="453"/>
      <c r="W16" s="453"/>
      <c r="X16" s="453"/>
      <c r="Z16" s="453"/>
      <c r="AD16" s="453"/>
      <c r="AE16" s="453"/>
      <c r="AF16" s="453"/>
    </row>
    <row r="17" spans="1:32" ht="12" customHeight="1">
      <c r="A17" s="547" t="str">
        <f>'6.1'!A19</f>
        <v>listopad</v>
      </c>
      <c r="B17" s="1084">
        <v>1685</v>
      </c>
      <c r="C17" s="1084">
        <v>407229.7622397744</v>
      </c>
      <c r="D17" s="1084">
        <v>4339542.5236950004</v>
      </c>
      <c r="E17" s="1108">
        <f t="shared" si="0"/>
        <v>241.67938411856048</v>
      </c>
      <c r="F17" s="1109">
        <f t="shared" si="1"/>
        <v>2575.3961564955493</v>
      </c>
      <c r="G17" s="1110">
        <f>C17/'8.1'!C19</f>
        <v>0.45328440051857777</v>
      </c>
      <c r="H17" s="1088">
        <f t="shared" si="2"/>
        <v>2.4316156518420496E-2</v>
      </c>
      <c r="I17" s="452"/>
      <c r="J17" s="452"/>
      <c r="K17" s="1090">
        <f t="shared" si="3"/>
        <v>2012</v>
      </c>
      <c r="L17" s="1090">
        <f t="shared" si="4"/>
        <v>3542741.3316356624</v>
      </c>
      <c r="M17" s="1091"/>
      <c r="N17" s="1091"/>
      <c r="O17" s="1091"/>
      <c r="R17" s="752">
        <v>397562.56859593047</v>
      </c>
      <c r="T17" s="453"/>
      <c r="U17" s="453"/>
      <c r="V17" s="453"/>
      <c r="W17" s="453"/>
      <c r="X17" s="453"/>
      <c r="Z17" s="453"/>
      <c r="AD17" s="453"/>
      <c r="AE17" s="453"/>
      <c r="AF17" s="453"/>
    </row>
    <row r="18" spans="1:32" ht="12" customHeight="1">
      <c r="A18" s="522" t="str">
        <f>'6.1'!A20</f>
        <v>prosinec</v>
      </c>
      <c r="B18" s="1073">
        <v>1690</v>
      </c>
      <c r="C18" s="1073">
        <v>385102.02514436189</v>
      </c>
      <c r="D18" s="1073">
        <v>4115420.0945479977</v>
      </c>
      <c r="E18" s="1105">
        <f t="shared" si="0"/>
        <v>227.8710207954804</v>
      </c>
      <c r="F18" s="1106">
        <f t="shared" si="1"/>
        <v>2435.15981925917</v>
      </c>
      <c r="G18" s="1107">
        <f>C18/'8.1'!C20</f>
        <v>0.3702215551538855</v>
      </c>
      <c r="H18" s="1077">
        <f t="shared" si="2"/>
        <v>-3.3364411229566814E-2</v>
      </c>
      <c r="I18" s="452"/>
      <c r="J18" s="452"/>
      <c r="K18" s="1090">
        <f t="shared" si="3"/>
        <v>2013</v>
      </c>
      <c r="L18" s="1090">
        <f t="shared" si="4"/>
        <v>3627323.0662095109</v>
      </c>
      <c r="M18" s="1091"/>
      <c r="N18" s="1091"/>
      <c r="O18" s="1091"/>
      <c r="R18" s="752">
        <v>398394.21351557539</v>
      </c>
      <c r="T18" s="453"/>
      <c r="U18" s="453"/>
      <c r="V18" s="453"/>
      <c r="W18" s="453"/>
      <c r="X18" s="453"/>
      <c r="Z18" s="453"/>
      <c r="AD18" s="453"/>
      <c r="AE18" s="453"/>
      <c r="AF18" s="453"/>
    </row>
    <row r="19" spans="1:32" ht="12" customHeight="1">
      <c r="A19" s="511" t="str">
        <f>'6.1'!A21</f>
        <v>I. čtvrtletí</v>
      </c>
      <c r="B19" s="1066">
        <f>B9</f>
        <v>1673</v>
      </c>
      <c r="C19" s="1066">
        <f t="shared" ref="C19:D19" si="5">SUM(C7:C9)</f>
        <v>1199921.2884388845</v>
      </c>
      <c r="D19" s="1066">
        <f t="shared" si="5"/>
        <v>12817333.265728999</v>
      </c>
      <c r="E19" s="1102">
        <f t="shared" si="0"/>
        <v>717.22730928803617</v>
      </c>
      <c r="F19" s="1103">
        <f t="shared" si="1"/>
        <v>7661.2870685768075</v>
      </c>
      <c r="G19" s="1104">
        <f>C19/'8.1'!C21</f>
        <v>0.38317046504477931</v>
      </c>
      <c r="H19" s="1070">
        <f t="shared" si="2"/>
        <v>-6.8137853493386476E-3</v>
      </c>
      <c r="I19" s="452"/>
      <c r="J19" s="452"/>
      <c r="K19" s="1090">
        <f t="shared" si="3"/>
        <v>2014</v>
      </c>
      <c r="L19" s="1090">
        <f t="shared" si="4"/>
        <v>3410397.2052618805</v>
      </c>
      <c r="M19" s="1091"/>
      <c r="N19" s="1091"/>
      <c r="O19" s="1091"/>
      <c r="R19" s="752">
        <v>1208153.3862820873</v>
      </c>
      <c r="T19" s="453"/>
      <c r="U19" s="453"/>
      <c r="V19" s="453"/>
      <c r="W19" s="453"/>
      <c r="AD19" s="453"/>
      <c r="AE19" s="453"/>
      <c r="AF19" s="453"/>
    </row>
    <row r="20" spans="1:32" ht="12" customHeight="1">
      <c r="A20" s="547" t="str">
        <f>'6.1'!A22</f>
        <v>II. čtvrtletí</v>
      </c>
      <c r="B20" s="1084">
        <f>B12</f>
        <v>1680</v>
      </c>
      <c r="C20" s="1084">
        <f t="shared" ref="C20:D20" si="6">SUM(C10:C12)</f>
        <v>881844.83575889515</v>
      </c>
      <c r="D20" s="1084">
        <f t="shared" si="6"/>
        <v>9403194.7752210014</v>
      </c>
      <c r="E20" s="1108">
        <f t="shared" si="0"/>
        <v>524.90764033267567</v>
      </c>
      <c r="F20" s="1109">
        <f t="shared" si="1"/>
        <v>5597.1397471553582</v>
      </c>
      <c r="G20" s="1110">
        <f>C20/'8.1'!C22</f>
        <v>0.57408781669019449</v>
      </c>
      <c r="H20" s="1088">
        <f t="shared" si="2"/>
        <v>0.20218303463968304</v>
      </c>
      <c r="I20" s="452"/>
      <c r="J20" s="452"/>
      <c r="K20" s="1090">
        <f t="shared" si="3"/>
        <v>2015</v>
      </c>
      <c r="L20" s="1090">
        <f t="shared" si="4"/>
        <v>3522761.6740966924</v>
      </c>
      <c r="M20" s="1091"/>
      <c r="N20" s="1091"/>
      <c r="O20" s="1091"/>
      <c r="R20" s="752">
        <v>733536.25059531862</v>
      </c>
    </row>
    <row r="21" spans="1:32" ht="12" customHeight="1">
      <c r="A21" s="547" t="str">
        <f>'6.1'!A23</f>
        <v>III. čtvrtletí</v>
      </c>
      <c r="B21" s="1084">
        <f>B15</f>
        <v>1689</v>
      </c>
      <c r="C21" s="1084">
        <f t="shared" ref="C21:D21" si="7">SUM(C13:C15)</f>
        <v>930384.31459644029</v>
      </c>
      <c r="D21" s="1084">
        <f t="shared" si="7"/>
        <v>9919283.4203330018</v>
      </c>
      <c r="E21" s="1108">
        <f t="shared" si="0"/>
        <v>550.84920935254013</v>
      </c>
      <c r="F21" s="1109">
        <f t="shared" si="1"/>
        <v>5872.8735466743647</v>
      </c>
      <c r="G21" s="1110">
        <f>C21/'8.1'!C23</f>
        <v>0.7463949066679838</v>
      </c>
      <c r="H21" s="1088">
        <f t="shared" si="2"/>
        <v>0.20156442935524041</v>
      </c>
      <c r="I21" s="452"/>
      <c r="J21" s="452"/>
      <c r="K21" s="1090">
        <f t="shared" si="3"/>
        <v>2016</v>
      </c>
      <c r="L21" s="1090">
        <f t="shared" si="4"/>
        <v>3836358.4581271773</v>
      </c>
      <c r="M21" s="1091"/>
      <c r="N21" s="1091"/>
      <c r="O21" s="1091"/>
      <c r="R21" s="752">
        <v>774310.80004231201</v>
      </c>
    </row>
    <row r="22" spans="1:32" ht="12" customHeight="1">
      <c r="A22" s="522" t="str">
        <f>'6.1'!A24</f>
        <v>IV. čtvrtletí</v>
      </c>
      <c r="B22" s="1073">
        <f>B18</f>
        <v>1690</v>
      </c>
      <c r="C22" s="1073">
        <f t="shared" ref="C22:D22" si="8">SUM(C16:C18)</f>
        <v>1188590.4428750342</v>
      </c>
      <c r="D22" s="1073">
        <f t="shared" si="8"/>
        <v>12673328.585134998</v>
      </c>
      <c r="E22" s="1105">
        <f t="shared" si="0"/>
        <v>703.30795436392555</v>
      </c>
      <c r="F22" s="1106">
        <f t="shared" si="1"/>
        <v>7499.0109971213005</v>
      </c>
      <c r="G22" s="1107">
        <f>C22/'8.1'!C24</f>
        <v>0.4484425602777789</v>
      </c>
      <c r="H22" s="1077">
        <f t="shared" si="2"/>
        <v>4.3612448734919922E-2</v>
      </c>
      <c r="I22" s="452"/>
      <c r="J22" s="452"/>
      <c r="K22" s="1090">
        <f t="shared" si="3"/>
        <v>2017</v>
      </c>
      <c r="L22" s="1090">
        <f t="shared" si="4"/>
        <v>3847746</v>
      </c>
      <c r="M22" s="1091"/>
      <c r="N22" s="1091"/>
      <c r="O22" s="1091"/>
      <c r="R22" s="752">
        <v>1138919.3798098695</v>
      </c>
    </row>
    <row r="23" spans="1:32" ht="12" customHeight="1">
      <c r="A23" s="511" t="str">
        <f>'6.1'!A25</f>
        <v>I. pololetí</v>
      </c>
      <c r="B23" s="1066">
        <f>B12</f>
        <v>1680</v>
      </c>
      <c r="C23" s="1066">
        <f t="shared" ref="C23:D23" si="9">SUM(C7:C12)</f>
        <v>2081766.1241977797</v>
      </c>
      <c r="D23" s="1066">
        <f t="shared" si="9"/>
        <v>22220528.04095</v>
      </c>
      <c r="E23" s="1102">
        <f t="shared" si="0"/>
        <v>1239.1465024986783</v>
      </c>
      <c r="F23" s="1103">
        <f t="shared" si="1"/>
        <v>13226.504786279762</v>
      </c>
      <c r="G23" s="1104">
        <f>C23/'8.1'!C25</f>
        <v>0.44599971765093976</v>
      </c>
      <c r="H23" s="1070">
        <f t="shared" si="2"/>
        <v>7.2141543457811583E-2</v>
      </c>
      <c r="I23" s="452"/>
      <c r="J23" s="452"/>
      <c r="K23" s="1090">
        <f t="shared" si="3"/>
        <v>2018</v>
      </c>
      <c r="L23" s="1090">
        <f t="shared" si="4"/>
        <v>3854919.8167295875</v>
      </c>
      <c r="M23" s="1091"/>
      <c r="N23" s="1091"/>
      <c r="O23" s="1091"/>
      <c r="R23" s="752">
        <v>1941689.6368774059</v>
      </c>
      <c r="T23" s="453"/>
      <c r="U23" s="453"/>
      <c r="V23" s="453"/>
      <c r="W23" s="453"/>
      <c r="X23" s="453"/>
      <c r="Z23" s="453"/>
    </row>
    <row r="24" spans="1:32" ht="12" customHeight="1">
      <c r="A24" s="522" t="str">
        <f>'6.1'!A26</f>
        <v>II. pololetí</v>
      </c>
      <c r="B24" s="1073">
        <f>B18</f>
        <v>1690</v>
      </c>
      <c r="C24" s="1073">
        <f t="shared" ref="C24:D24" si="10">SUM(C13:C18)</f>
        <v>2118974.7574714748</v>
      </c>
      <c r="D24" s="1073">
        <f t="shared" si="10"/>
        <v>22592612.005468</v>
      </c>
      <c r="E24" s="1105">
        <f t="shared" si="0"/>
        <v>1253.8312174387424</v>
      </c>
      <c r="F24" s="1106">
        <f t="shared" si="1"/>
        <v>13368.409470691124</v>
      </c>
      <c r="G24" s="1107">
        <f>C24/'8.1'!C26</f>
        <v>0.54374659577181783</v>
      </c>
      <c r="H24" s="1077">
        <f t="shared" si="2"/>
        <v>0.10753780689116524</v>
      </c>
      <c r="I24" s="452"/>
      <c r="J24" s="452"/>
      <c r="K24" s="1090">
        <f t="shared" si="3"/>
        <v>2019</v>
      </c>
      <c r="L24" s="1090">
        <f t="shared" si="4"/>
        <v>4200740.8816692531</v>
      </c>
      <c r="M24" s="1091"/>
      <c r="N24" s="1091"/>
      <c r="O24" s="1091"/>
      <c r="R24" s="752">
        <v>1913230.1798521816</v>
      </c>
      <c r="W24" s="453"/>
      <c r="X24" s="453"/>
      <c r="Z24" s="453"/>
    </row>
    <row r="25" spans="1:32" ht="12" customHeight="1">
      <c r="A25" s="189" t="str">
        <f>'6.1'!A27</f>
        <v>rok</v>
      </c>
      <c r="B25" s="190">
        <f>B18</f>
        <v>1690</v>
      </c>
      <c r="C25" s="190">
        <f t="shared" ref="C25:D25" si="11">SUM(C7:C18)</f>
        <v>4200740.8816692531</v>
      </c>
      <c r="D25" s="190">
        <f t="shared" si="11"/>
        <v>44813140.046417996</v>
      </c>
      <c r="E25" s="195">
        <f t="shared" si="0"/>
        <v>2485.6454921119839</v>
      </c>
      <c r="F25" s="196">
        <f t="shared" si="1"/>
        <v>26516.650915040234</v>
      </c>
      <c r="G25" s="197">
        <f>C25/'8.1'!C27</f>
        <v>0.49047549512950905</v>
      </c>
      <c r="H25" s="194">
        <f t="shared" si="2"/>
        <v>8.9709016368867328E-2</v>
      </c>
      <c r="I25" s="452"/>
      <c r="J25" s="1763" t="s">
        <v>256</v>
      </c>
      <c r="K25" s="1763"/>
      <c r="L25" s="1763"/>
      <c r="M25" s="1763"/>
      <c r="N25" s="1763"/>
      <c r="O25" s="1763"/>
      <c r="P25" s="1763"/>
      <c r="R25" s="752">
        <v>3854919.8167295875</v>
      </c>
      <c r="W25" s="453"/>
      <c r="X25" s="453"/>
      <c r="Z25" s="453"/>
    </row>
    <row r="26" spans="1:32" ht="12" customHeight="1">
      <c r="A26" s="1061"/>
      <c r="B26" s="1061"/>
      <c r="C26" s="1062"/>
      <c r="D26" s="1098"/>
      <c r="E26" s="1099"/>
      <c r="F26" s="1100"/>
      <c r="G26" s="1101"/>
      <c r="H26" s="1061"/>
      <c r="K26" s="761"/>
      <c r="L26" s="666" t="str">
        <f>B4</f>
        <v>Počet zákazníků ke konci období</v>
      </c>
      <c r="W26" s="453"/>
      <c r="X26" s="453"/>
      <c r="Z26" s="453"/>
    </row>
    <row r="27" spans="1:32" ht="12" customHeight="1">
      <c r="A27" s="511">
        <v>2010</v>
      </c>
      <c r="B27" s="1066">
        <v>1742</v>
      </c>
      <c r="C27" s="1066">
        <v>3650037.5800403813</v>
      </c>
      <c r="D27" s="1066">
        <v>38677391.023540005</v>
      </c>
      <c r="E27" s="1102">
        <v>2095.3143398624461</v>
      </c>
      <c r="F27" s="1103">
        <v>22202.865111102183</v>
      </c>
      <c r="G27" s="1104">
        <v>0.45141552309744309</v>
      </c>
      <c r="H27" s="1070">
        <v>6.6800968747925391E-2</v>
      </c>
      <c r="I27" s="452"/>
      <c r="J27" s="1040"/>
      <c r="K27" s="1071">
        <f>A27</f>
        <v>2010</v>
      </c>
      <c r="L27" s="1072">
        <f>B27</f>
        <v>1742</v>
      </c>
      <c r="M27" s="1040"/>
      <c r="N27" s="1020"/>
      <c r="P27" s="1040"/>
      <c r="W27" s="453"/>
      <c r="X27" s="453"/>
      <c r="Z27" s="453"/>
    </row>
    <row r="28" spans="1:32" ht="12" customHeight="1">
      <c r="A28" s="522">
        <v>2011</v>
      </c>
      <c r="B28" s="1073">
        <v>1707</v>
      </c>
      <c r="C28" s="1073">
        <v>3544517.7146528307</v>
      </c>
      <c r="D28" s="1073">
        <v>37545675.106721006</v>
      </c>
      <c r="E28" s="1105">
        <v>2076.4602897790455</v>
      </c>
      <c r="F28" s="1106">
        <v>21995.123085366729</v>
      </c>
      <c r="G28" s="1107">
        <v>0.43447167888341004</v>
      </c>
      <c r="H28" s="1077">
        <v>-2.8909254514136579E-2</v>
      </c>
      <c r="I28" s="452"/>
      <c r="J28" s="1040"/>
      <c r="K28" s="1071">
        <f t="shared" ref="K28:K36" si="12">A28</f>
        <v>2011</v>
      </c>
      <c r="L28" s="1072">
        <f t="shared" ref="L28:L36" si="13">B28</f>
        <v>1707</v>
      </c>
      <c r="M28" s="1040"/>
      <c r="N28" s="1020"/>
      <c r="P28" s="1040"/>
      <c r="W28" s="453"/>
      <c r="X28" s="453"/>
      <c r="Z28" s="453"/>
    </row>
    <row r="29" spans="1:32" ht="12" customHeight="1">
      <c r="A29" s="511">
        <v>2012</v>
      </c>
      <c r="B29" s="1066">
        <v>1652</v>
      </c>
      <c r="C29" s="1066">
        <v>3542741.3316356624</v>
      </c>
      <c r="D29" s="1066">
        <v>37484925.936778106</v>
      </c>
      <c r="E29" s="1102">
        <v>2144.5165445736457</v>
      </c>
      <c r="F29" s="1103">
        <v>22690.633133642921</v>
      </c>
      <c r="G29" s="1104">
        <v>0.42801750881493861</v>
      </c>
      <c r="H29" s="1070">
        <v>-5.0116353201591179E-4</v>
      </c>
      <c r="I29" s="452"/>
      <c r="J29" s="1040"/>
      <c r="K29" s="1071">
        <f t="shared" si="12"/>
        <v>2012</v>
      </c>
      <c r="L29" s="1072">
        <f t="shared" si="13"/>
        <v>1652</v>
      </c>
      <c r="M29" s="1040"/>
      <c r="N29" s="1020"/>
      <c r="P29" s="1040"/>
      <c r="W29" s="453"/>
      <c r="X29" s="453"/>
      <c r="Z29" s="453"/>
    </row>
    <row r="30" spans="1:32" ht="12" customHeight="1">
      <c r="A30" s="522">
        <v>2013</v>
      </c>
      <c r="B30" s="1073">
        <v>1637</v>
      </c>
      <c r="C30" s="1073">
        <v>3627323.0662095109</v>
      </c>
      <c r="D30" s="1073">
        <v>38572429.434018999</v>
      </c>
      <c r="E30" s="1105">
        <v>2215.8357154609107</v>
      </c>
      <c r="F30" s="1106">
        <v>23562.876868673793</v>
      </c>
      <c r="G30" s="1107">
        <v>0.49822993604305493</v>
      </c>
      <c r="H30" s="1077">
        <v>2.3874657124571291E-2</v>
      </c>
      <c r="I30" s="452"/>
      <c r="J30" s="1040"/>
      <c r="K30" s="1071">
        <f t="shared" si="12"/>
        <v>2013</v>
      </c>
      <c r="L30" s="1072">
        <f t="shared" si="13"/>
        <v>1637</v>
      </c>
      <c r="M30" s="1040"/>
      <c r="N30" s="1020"/>
      <c r="P30" s="1040"/>
      <c r="W30" s="453"/>
      <c r="X30" s="453"/>
      <c r="Z30" s="453"/>
    </row>
    <row r="31" spans="1:32" ht="12" customHeight="1">
      <c r="A31" s="511">
        <v>2014</v>
      </c>
      <c r="B31" s="1066">
        <v>1599</v>
      </c>
      <c r="C31" s="1066">
        <v>3410397.2052618805</v>
      </c>
      <c r="D31" s="1066">
        <v>36263816.274877004</v>
      </c>
      <c r="E31" s="1102">
        <v>2132.8312728341966</v>
      </c>
      <c r="F31" s="1103">
        <v>22679.05958403815</v>
      </c>
      <c r="G31" s="1104">
        <v>0.44829027025192603</v>
      </c>
      <c r="H31" s="1070">
        <v>-5.9803292121513203E-2</v>
      </c>
      <c r="I31" s="452"/>
      <c r="J31" s="1040"/>
      <c r="K31" s="1071">
        <f t="shared" si="12"/>
        <v>2014</v>
      </c>
      <c r="L31" s="1072">
        <f t="shared" si="13"/>
        <v>1599</v>
      </c>
      <c r="M31" s="1040"/>
      <c r="N31" s="1020"/>
      <c r="P31" s="1040"/>
      <c r="W31" s="453"/>
      <c r="X31" s="453"/>
      <c r="Z31" s="453"/>
    </row>
    <row r="32" spans="1:32" ht="12" customHeight="1">
      <c r="A32" s="522">
        <v>2015</v>
      </c>
      <c r="B32" s="1073">
        <v>1606</v>
      </c>
      <c r="C32" s="1073">
        <v>3522761.6740966924</v>
      </c>
      <c r="D32" s="1073">
        <v>37559635.195127994</v>
      </c>
      <c r="E32" s="1105">
        <v>2193.500419736421</v>
      </c>
      <c r="F32" s="1106">
        <v>23387.070482645078</v>
      </c>
      <c r="G32" s="1107">
        <v>0.42673584395352337</v>
      </c>
      <c r="H32" s="1077">
        <v>3.2947619315851356E-2</v>
      </c>
      <c r="I32" s="452"/>
      <c r="J32" s="1040"/>
      <c r="K32" s="1071">
        <f t="shared" si="12"/>
        <v>2015</v>
      </c>
      <c r="L32" s="1072">
        <f t="shared" si="13"/>
        <v>1606</v>
      </c>
      <c r="M32" s="1040"/>
      <c r="N32" s="1020"/>
      <c r="P32" s="1040"/>
      <c r="W32" s="453"/>
      <c r="X32" s="453"/>
      <c r="Z32" s="453"/>
    </row>
    <row r="33" spans="1:26" ht="12" customHeight="1">
      <c r="A33" s="511">
        <v>2016</v>
      </c>
      <c r="B33" s="1066">
        <v>1618</v>
      </c>
      <c r="C33" s="1066">
        <v>3836358.4581271773</v>
      </c>
      <c r="D33" s="1066">
        <v>41022704.505940005</v>
      </c>
      <c r="E33" s="1102">
        <v>2371.0497269018401</v>
      </c>
      <c r="F33" s="1103">
        <v>25353.958285500623</v>
      </c>
      <c r="G33" s="1104">
        <v>0.44988170238034997</v>
      </c>
      <c r="H33" s="1070">
        <v>8.9020153232732546E-2</v>
      </c>
      <c r="I33" s="452"/>
      <c r="J33" s="1040"/>
      <c r="K33" s="1071">
        <f t="shared" si="12"/>
        <v>2016</v>
      </c>
      <c r="L33" s="1072">
        <f t="shared" si="13"/>
        <v>1618</v>
      </c>
      <c r="M33" s="1040"/>
      <c r="N33" s="1020"/>
      <c r="P33" s="1040"/>
      <c r="W33" s="453"/>
      <c r="X33" s="453"/>
      <c r="Z33" s="453"/>
    </row>
    <row r="34" spans="1:26" ht="12" customHeight="1">
      <c r="A34" s="522">
        <v>2017</v>
      </c>
      <c r="B34" s="1073">
        <v>1703</v>
      </c>
      <c r="C34" s="1073">
        <v>3847746</v>
      </c>
      <c r="D34" s="1073">
        <v>41058748.2441696</v>
      </c>
      <c r="E34" s="1105">
        <v>2259.392836171462</v>
      </c>
      <c r="F34" s="1106">
        <v>24109.658393522961</v>
      </c>
      <c r="G34" s="1107">
        <v>0.45121709550890915</v>
      </c>
      <c r="H34" s="1077">
        <v>2.968320608492309E-3</v>
      </c>
      <c r="I34" s="452"/>
      <c r="J34" s="1040"/>
      <c r="K34" s="1071">
        <f t="shared" si="12"/>
        <v>2017</v>
      </c>
      <c r="L34" s="1072">
        <f t="shared" si="13"/>
        <v>1703</v>
      </c>
      <c r="M34" s="1040"/>
      <c r="N34" s="1020"/>
      <c r="P34" s="1040"/>
      <c r="W34" s="453"/>
      <c r="X34" s="453"/>
      <c r="Z34" s="453"/>
    </row>
    <row r="35" spans="1:26" ht="12" customHeight="1">
      <c r="A35" s="511">
        <v>2018</v>
      </c>
      <c r="B35" s="1066">
        <v>1692</v>
      </c>
      <c r="C35" s="1066">
        <v>3854919.8167295875</v>
      </c>
      <c r="D35" s="1066">
        <v>41132713.413059898</v>
      </c>
      <c r="E35" s="1102">
        <v>2278.3214046865173</v>
      </c>
      <c r="F35" s="1103">
        <v>24310.114310319088</v>
      </c>
      <c r="G35" s="1104">
        <f>C35/'8.1'!C37</f>
        <v>0.47110286032053883</v>
      </c>
      <c r="H35" s="1070">
        <v>1.8644205541601506E-3</v>
      </c>
      <c r="I35" s="452"/>
      <c r="J35" s="1040"/>
      <c r="K35" s="1071">
        <f t="shared" si="12"/>
        <v>2018</v>
      </c>
      <c r="L35" s="1072">
        <f t="shared" si="13"/>
        <v>1692</v>
      </c>
      <c r="M35" s="1040"/>
      <c r="N35" s="1020"/>
      <c r="P35" s="1040"/>
      <c r="Y35" s="453"/>
      <c r="Z35" s="453"/>
    </row>
    <row r="36" spans="1:26" ht="12" customHeight="1">
      <c r="A36" s="522">
        <v>2019</v>
      </c>
      <c r="B36" s="1073">
        <f>B25</f>
        <v>1690</v>
      </c>
      <c r="C36" s="1073">
        <f t="shared" ref="C36:F36" si="14">C25</f>
        <v>4200740.8816692531</v>
      </c>
      <c r="D36" s="1073">
        <f t="shared" si="14"/>
        <v>44813140.046417996</v>
      </c>
      <c r="E36" s="1073">
        <f t="shared" si="14"/>
        <v>2485.6454921119839</v>
      </c>
      <c r="F36" s="1073">
        <f t="shared" si="14"/>
        <v>26516.650915040234</v>
      </c>
      <c r="G36" s="1107">
        <f>C36/'8.1'!C38</f>
        <v>0.49047549512950905</v>
      </c>
      <c r="H36" s="1077">
        <f>(C36-C35)/C35</f>
        <v>8.9709016368867328E-2</v>
      </c>
      <c r="I36" s="452"/>
      <c r="J36" s="1040"/>
      <c r="K36" s="1071">
        <f t="shared" si="12"/>
        <v>2019</v>
      </c>
      <c r="L36" s="1072">
        <f t="shared" si="13"/>
        <v>1690</v>
      </c>
      <c r="M36" s="1040"/>
      <c r="N36" s="1020"/>
      <c r="P36" s="1040"/>
      <c r="Z36" s="453"/>
    </row>
    <row r="37" spans="1:26" ht="12" customHeight="1">
      <c r="A37" s="1080"/>
      <c r="C37" s="1081"/>
      <c r="D37" s="1082"/>
      <c r="Z37" s="453"/>
    </row>
    <row r="38" spans="1:26" ht="14.1" customHeight="1">
      <c r="A38" s="1080"/>
      <c r="C38" s="1081"/>
      <c r="D38" s="1082"/>
    </row>
    <row r="39" spans="1:26" ht="14.1" customHeight="1">
      <c r="C39" s="1081"/>
      <c r="D39" s="1082"/>
    </row>
    <row r="40" spans="1:26" ht="14.1" customHeight="1">
      <c r="C40" s="1081"/>
      <c r="D40" s="761"/>
    </row>
    <row r="41" spans="1:26" ht="14.1" customHeight="1"/>
    <row r="42" spans="1:26" ht="14.1" customHeight="1"/>
    <row r="43" spans="1:26" ht="14.1" customHeight="1"/>
    <row r="44" spans="1:26" ht="14.1" customHeight="1"/>
    <row r="45" spans="1:26" ht="14.1" customHeight="1"/>
    <row r="46" spans="1:26" ht="14.1" customHeight="1"/>
    <row r="47" spans="1:26" ht="14.1" customHeight="1"/>
    <row r="48" spans="1:26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0">
    <mergeCell ref="J13:P13"/>
    <mergeCell ref="J25:P25"/>
    <mergeCell ref="C4:F4"/>
    <mergeCell ref="G4:G5"/>
    <mergeCell ref="H4:H5"/>
    <mergeCell ref="B4:B6"/>
    <mergeCell ref="E5:F5"/>
    <mergeCell ref="C5:D5"/>
    <mergeCell ref="A3:H3"/>
    <mergeCell ref="J3:P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Y61"/>
  <sheetViews>
    <sheetView showGridLines="0" zoomScaleNormal="100" zoomScaleSheetLayoutView="100" workbookViewId="0">
      <selection activeCell="D9" sqref="D9:D18"/>
    </sheetView>
  </sheetViews>
  <sheetFormatPr defaultRowHeight="11.25"/>
  <cols>
    <col min="1" max="1" width="8.42578125" style="448" customWidth="1"/>
    <col min="2" max="8" width="9.7109375" style="448" customWidth="1"/>
    <col min="9" max="9" width="1.7109375" style="448" customWidth="1"/>
    <col min="10" max="10" width="7.42578125" style="448" customWidth="1"/>
    <col min="11" max="15" width="9.7109375" style="448" customWidth="1"/>
    <col min="16" max="16" width="9.5703125" style="448" customWidth="1"/>
    <col min="17" max="245" width="9.140625" style="448"/>
    <col min="246" max="258" width="10.7109375" style="448" customWidth="1"/>
    <col min="259" max="501" width="9.140625" style="448"/>
    <col min="502" max="514" width="10.7109375" style="448" customWidth="1"/>
    <col min="515" max="757" width="9.140625" style="448"/>
    <col min="758" max="770" width="10.7109375" style="448" customWidth="1"/>
    <col min="771" max="1013" width="9.140625" style="448"/>
    <col min="1014" max="1026" width="10.7109375" style="448" customWidth="1"/>
    <col min="1027" max="1269" width="9.140625" style="448"/>
    <col min="1270" max="1282" width="10.7109375" style="448" customWidth="1"/>
    <col min="1283" max="1525" width="9.140625" style="448"/>
    <col min="1526" max="1538" width="10.7109375" style="448" customWidth="1"/>
    <col min="1539" max="1781" width="9.140625" style="448"/>
    <col min="1782" max="1794" width="10.7109375" style="448" customWidth="1"/>
    <col min="1795" max="2037" width="9.140625" style="448"/>
    <col min="2038" max="2050" width="10.7109375" style="448" customWidth="1"/>
    <col min="2051" max="2293" width="9.140625" style="448"/>
    <col min="2294" max="2306" width="10.7109375" style="448" customWidth="1"/>
    <col min="2307" max="2549" width="9.140625" style="448"/>
    <col min="2550" max="2562" width="10.7109375" style="448" customWidth="1"/>
    <col min="2563" max="2805" width="9.140625" style="448"/>
    <col min="2806" max="2818" width="10.7109375" style="448" customWidth="1"/>
    <col min="2819" max="3061" width="9.140625" style="448"/>
    <col min="3062" max="3074" width="10.7109375" style="448" customWidth="1"/>
    <col min="3075" max="3317" width="9.140625" style="448"/>
    <col min="3318" max="3330" width="10.7109375" style="448" customWidth="1"/>
    <col min="3331" max="3573" width="9.140625" style="448"/>
    <col min="3574" max="3586" width="10.7109375" style="448" customWidth="1"/>
    <col min="3587" max="3829" width="9.140625" style="448"/>
    <col min="3830" max="3842" width="10.7109375" style="448" customWidth="1"/>
    <col min="3843" max="4085" width="9.140625" style="448"/>
    <col min="4086" max="4098" width="10.7109375" style="448" customWidth="1"/>
    <col min="4099" max="4341" width="9.140625" style="448"/>
    <col min="4342" max="4354" width="10.7109375" style="448" customWidth="1"/>
    <col min="4355" max="4597" width="9.140625" style="448"/>
    <col min="4598" max="4610" width="10.7109375" style="448" customWidth="1"/>
    <col min="4611" max="4853" width="9.140625" style="448"/>
    <col min="4854" max="4866" width="10.7109375" style="448" customWidth="1"/>
    <col min="4867" max="5109" width="9.140625" style="448"/>
    <col min="5110" max="5122" width="10.7109375" style="448" customWidth="1"/>
    <col min="5123" max="5365" width="9.140625" style="448"/>
    <col min="5366" max="5378" width="10.7109375" style="448" customWidth="1"/>
    <col min="5379" max="5621" width="9.140625" style="448"/>
    <col min="5622" max="5634" width="10.7109375" style="448" customWidth="1"/>
    <col min="5635" max="5877" width="9.140625" style="448"/>
    <col min="5878" max="5890" width="10.7109375" style="448" customWidth="1"/>
    <col min="5891" max="6133" width="9.140625" style="448"/>
    <col min="6134" max="6146" width="10.7109375" style="448" customWidth="1"/>
    <col min="6147" max="6389" width="9.140625" style="448"/>
    <col min="6390" max="6402" width="10.7109375" style="448" customWidth="1"/>
    <col min="6403" max="6645" width="9.140625" style="448"/>
    <col min="6646" max="6658" width="10.7109375" style="448" customWidth="1"/>
    <col min="6659" max="6901" width="9.140625" style="448"/>
    <col min="6902" max="6914" width="10.7109375" style="448" customWidth="1"/>
    <col min="6915" max="7157" width="9.140625" style="448"/>
    <col min="7158" max="7170" width="10.7109375" style="448" customWidth="1"/>
    <col min="7171" max="7413" width="9.140625" style="448"/>
    <col min="7414" max="7426" width="10.7109375" style="448" customWidth="1"/>
    <col min="7427" max="7669" width="9.140625" style="448"/>
    <col min="7670" max="7682" width="10.7109375" style="448" customWidth="1"/>
    <col min="7683" max="7925" width="9.140625" style="448"/>
    <col min="7926" max="7938" width="10.7109375" style="448" customWidth="1"/>
    <col min="7939" max="8181" width="9.140625" style="448"/>
    <col min="8182" max="8194" width="10.7109375" style="448" customWidth="1"/>
    <col min="8195" max="8437" width="9.140625" style="448"/>
    <col min="8438" max="8450" width="10.7109375" style="448" customWidth="1"/>
    <col min="8451" max="8693" width="9.140625" style="448"/>
    <col min="8694" max="8706" width="10.7109375" style="448" customWidth="1"/>
    <col min="8707" max="8949" width="9.140625" style="448"/>
    <col min="8950" max="8962" width="10.7109375" style="448" customWidth="1"/>
    <col min="8963" max="9205" width="9.140625" style="448"/>
    <col min="9206" max="9218" width="10.7109375" style="448" customWidth="1"/>
    <col min="9219" max="9461" width="9.140625" style="448"/>
    <col min="9462" max="9474" width="10.7109375" style="448" customWidth="1"/>
    <col min="9475" max="9717" width="9.140625" style="448"/>
    <col min="9718" max="9730" width="10.7109375" style="448" customWidth="1"/>
    <col min="9731" max="9973" width="9.140625" style="448"/>
    <col min="9974" max="9986" width="10.7109375" style="448" customWidth="1"/>
    <col min="9987" max="10229" width="9.140625" style="448"/>
    <col min="10230" max="10242" width="10.7109375" style="448" customWidth="1"/>
    <col min="10243" max="10485" width="9.140625" style="448"/>
    <col min="10486" max="10498" width="10.7109375" style="448" customWidth="1"/>
    <col min="10499" max="10741" width="9.140625" style="448"/>
    <col min="10742" max="10754" width="10.7109375" style="448" customWidth="1"/>
    <col min="10755" max="10997" width="9.140625" style="448"/>
    <col min="10998" max="11010" width="10.7109375" style="448" customWidth="1"/>
    <col min="11011" max="11253" width="9.140625" style="448"/>
    <col min="11254" max="11266" width="10.7109375" style="448" customWidth="1"/>
    <col min="11267" max="11509" width="9.140625" style="448"/>
    <col min="11510" max="11522" width="10.7109375" style="448" customWidth="1"/>
    <col min="11523" max="11765" width="9.140625" style="448"/>
    <col min="11766" max="11778" width="10.7109375" style="448" customWidth="1"/>
    <col min="11779" max="12021" width="9.140625" style="448"/>
    <col min="12022" max="12034" width="10.7109375" style="448" customWidth="1"/>
    <col min="12035" max="12277" width="9.140625" style="448"/>
    <col min="12278" max="12290" width="10.7109375" style="448" customWidth="1"/>
    <col min="12291" max="12533" width="9.140625" style="448"/>
    <col min="12534" max="12546" width="10.7109375" style="448" customWidth="1"/>
    <col min="12547" max="12789" width="9.140625" style="448"/>
    <col min="12790" max="12802" width="10.7109375" style="448" customWidth="1"/>
    <col min="12803" max="13045" width="9.140625" style="448"/>
    <col min="13046" max="13058" width="10.7109375" style="448" customWidth="1"/>
    <col min="13059" max="13301" width="9.140625" style="448"/>
    <col min="13302" max="13314" width="10.7109375" style="448" customWidth="1"/>
    <col min="13315" max="13557" width="9.140625" style="448"/>
    <col min="13558" max="13570" width="10.7109375" style="448" customWidth="1"/>
    <col min="13571" max="13813" width="9.140625" style="448"/>
    <col min="13814" max="13826" width="10.7109375" style="448" customWidth="1"/>
    <col min="13827" max="14069" width="9.140625" style="448"/>
    <col min="14070" max="14082" width="10.7109375" style="448" customWidth="1"/>
    <col min="14083" max="14325" width="9.140625" style="448"/>
    <col min="14326" max="14338" width="10.7109375" style="448" customWidth="1"/>
    <col min="14339" max="14581" width="9.140625" style="448"/>
    <col min="14582" max="14594" width="10.7109375" style="448" customWidth="1"/>
    <col min="14595" max="14837" width="9.140625" style="448"/>
    <col min="14838" max="14850" width="10.7109375" style="448" customWidth="1"/>
    <col min="14851" max="15093" width="9.140625" style="448"/>
    <col min="15094" max="15106" width="10.7109375" style="448" customWidth="1"/>
    <col min="15107" max="15349" width="9.140625" style="448"/>
    <col min="15350" max="15362" width="10.7109375" style="448" customWidth="1"/>
    <col min="15363" max="15605" width="9.140625" style="448"/>
    <col min="15606" max="15618" width="10.7109375" style="448" customWidth="1"/>
    <col min="15619" max="15861" width="9.140625" style="448"/>
    <col min="15862" max="15874" width="10.7109375" style="448" customWidth="1"/>
    <col min="15875" max="16117" width="9.140625" style="448"/>
    <col min="16118" max="16130" width="10.7109375" style="448" customWidth="1"/>
    <col min="16131" max="16384" width="9.140625" style="448"/>
  </cols>
  <sheetData>
    <row r="1" spans="1:25" ht="18" customHeight="1">
      <c r="A1" s="777" t="s">
        <v>513</v>
      </c>
      <c r="B1" s="777"/>
      <c r="C1" s="777"/>
      <c r="D1" s="777"/>
      <c r="F1" s="806"/>
    </row>
    <row r="2" spans="1:25" ht="5.0999999999999996" customHeight="1">
      <c r="A2" s="1096"/>
      <c r="B2" s="1096"/>
      <c r="C2" s="1096"/>
      <c r="D2" s="1096"/>
      <c r="E2" s="486"/>
      <c r="F2" s="1097"/>
      <c r="G2" s="486"/>
      <c r="H2" s="486"/>
    </row>
    <row r="3" spans="1:25" ht="16.5" customHeight="1">
      <c r="A3" s="1674">
        <v>2019</v>
      </c>
      <c r="B3" s="1675"/>
      <c r="C3" s="1675"/>
      <c r="D3" s="1675"/>
      <c r="E3" s="1675"/>
      <c r="F3" s="1675"/>
      <c r="G3" s="1675"/>
      <c r="H3" s="1676"/>
      <c r="I3" s="1093"/>
      <c r="J3" s="1667" t="s">
        <v>454</v>
      </c>
      <c r="K3" s="1667"/>
      <c r="L3" s="1667"/>
      <c r="M3" s="1667"/>
      <c r="N3" s="1667"/>
      <c r="O3" s="1667"/>
      <c r="P3" s="1667"/>
    </row>
    <row r="4" spans="1:25" ht="29.25" customHeight="1">
      <c r="A4" s="97"/>
      <c r="B4" s="1657" t="s">
        <v>234</v>
      </c>
      <c r="C4" s="1765" t="s">
        <v>261</v>
      </c>
      <c r="D4" s="1766"/>
      <c r="E4" s="1766"/>
      <c r="F4" s="1767"/>
      <c r="G4" s="1657" t="s">
        <v>233</v>
      </c>
      <c r="H4" s="1657" t="s">
        <v>235</v>
      </c>
      <c r="I4" s="1094"/>
      <c r="J4" s="1094"/>
      <c r="K4" s="1094"/>
      <c r="L4" s="1094"/>
      <c r="M4" s="1094"/>
      <c r="N4" s="1094"/>
      <c r="O4" s="1094"/>
    </row>
    <row r="5" spans="1:25" ht="26.25" customHeight="1">
      <c r="A5" s="187"/>
      <c r="B5" s="1764"/>
      <c r="C5" s="1765" t="s">
        <v>236</v>
      </c>
      <c r="D5" s="1767"/>
      <c r="E5" s="1597" t="s">
        <v>237</v>
      </c>
      <c r="F5" s="1578"/>
      <c r="G5" s="1661"/>
      <c r="H5" s="1661"/>
      <c r="I5" s="1094"/>
      <c r="J5" s="1094"/>
      <c r="K5" s="1094"/>
      <c r="L5" s="1094"/>
      <c r="M5" s="1094"/>
      <c r="N5" s="1094"/>
      <c r="O5" s="1094"/>
    </row>
    <row r="6" spans="1:25" ht="14.1" customHeight="1">
      <c r="A6" s="67" t="str">
        <f>'6.1'!A8</f>
        <v>Období</v>
      </c>
      <c r="B6" s="1661"/>
      <c r="C6" s="188" t="s">
        <v>445</v>
      </c>
      <c r="D6" s="188" t="s">
        <v>3</v>
      </c>
      <c r="E6" s="188" t="s">
        <v>445</v>
      </c>
      <c r="F6" s="188" t="s">
        <v>3</v>
      </c>
      <c r="G6" s="188" t="s">
        <v>50</v>
      </c>
      <c r="H6" s="188" t="s">
        <v>50</v>
      </c>
      <c r="I6" s="806"/>
      <c r="J6" s="806"/>
      <c r="K6" s="806"/>
      <c r="L6" s="806"/>
      <c r="M6" s="806"/>
      <c r="N6" s="806"/>
      <c r="O6" s="806"/>
      <c r="R6" s="761">
        <v>2018</v>
      </c>
    </row>
    <row r="7" spans="1:25" ht="12" customHeight="1">
      <c r="A7" s="511" t="str">
        <f>'6.1'!A9</f>
        <v>leden</v>
      </c>
      <c r="B7" s="1066">
        <v>6827</v>
      </c>
      <c r="C7" s="1066">
        <v>134877.65914987426</v>
      </c>
      <c r="D7" s="1066">
        <v>1441957.9048300001</v>
      </c>
      <c r="E7" s="1102">
        <f>C7/B7</f>
        <v>19.756504928940128</v>
      </c>
      <c r="F7" s="1103">
        <f>D7/B7</f>
        <v>211.21398928226162</v>
      </c>
      <c r="G7" s="1104">
        <f>C7/'8.1'!C9</f>
        <v>0.10505973810480679</v>
      </c>
      <c r="H7" s="1070">
        <f>(C7-R7)/R7</f>
        <v>0.21877512169247923</v>
      </c>
      <c r="I7" s="452"/>
      <c r="J7" s="452"/>
      <c r="K7" s="452"/>
      <c r="L7" s="452"/>
      <c r="M7" s="452"/>
      <c r="N7" s="452"/>
      <c r="O7" s="452"/>
      <c r="R7" s="752">
        <v>110666.56739971308</v>
      </c>
      <c r="S7" s="462"/>
      <c r="T7" s="462"/>
      <c r="U7" s="462"/>
      <c r="W7" s="462"/>
      <c r="X7" s="462"/>
      <c r="Y7" s="453"/>
    </row>
    <row r="8" spans="1:25" ht="12" customHeight="1">
      <c r="A8" s="547" t="str">
        <f>'6.1'!A10</f>
        <v>únor</v>
      </c>
      <c r="B8" s="1084">
        <v>6809</v>
      </c>
      <c r="C8" s="1084">
        <v>101885.49560539416</v>
      </c>
      <c r="D8" s="1084">
        <v>1088231.2431099997</v>
      </c>
      <c r="E8" s="1108">
        <f t="shared" ref="E8:E25" si="0">C8/B8</f>
        <v>14.963356675781196</v>
      </c>
      <c r="F8" s="1109">
        <f t="shared" ref="F8:F25" si="1">D8/B8</f>
        <v>159.8224765912762</v>
      </c>
      <c r="G8" s="1110">
        <f>C8/'8.1'!C10</f>
        <v>0.10153590655111586</v>
      </c>
      <c r="H8" s="1088">
        <f t="shared" ref="H8:H25" si="2">(C8-R8)/R8</f>
        <v>-0.14898318985317185</v>
      </c>
      <c r="I8" s="452"/>
      <c r="J8" s="452"/>
      <c r="K8" s="452"/>
      <c r="L8" s="452"/>
      <c r="M8" s="452"/>
      <c r="N8" s="452"/>
      <c r="O8" s="452"/>
      <c r="R8" s="752">
        <v>119722.07175063391</v>
      </c>
      <c r="T8" s="462"/>
      <c r="U8" s="462"/>
      <c r="W8" s="462"/>
      <c r="X8" s="462"/>
      <c r="Y8" s="453"/>
    </row>
    <row r="9" spans="1:25" ht="12" customHeight="1">
      <c r="A9" s="522" t="str">
        <f>'6.1'!A11</f>
        <v>březen</v>
      </c>
      <c r="B9" s="1073">
        <v>6698</v>
      </c>
      <c r="C9" s="1073">
        <v>89066.065999999992</v>
      </c>
      <c r="D9" s="1073">
        <v>950308.19675000035</v>
      </c>
      <c r="E9" s="1105">
        <f t="shared" si="0"/>
        <v>13.297412063302477</v>
      </c>
      <c r="F9" s="1106">
        <f t="shared" si="1"/>
        <v>141.87939634965667</v>
      </c>
      <c r="G9" s="1107">
        <f>C9/'8.1'!C11</f>
        <v>0.10549123849886162</v>
      </c>
      <c r="H9" s="1077">
        <f t="shared" si="2"/>
        <v>-0.20224590473960785</v>
      </c>
      <c r="I9" s="452"/>
      <c r="J9" s="452"/>
      <c r="K9" s="452"/>
      <c r="L9" s="452"/>
      <c r="M9" s="452"/>
      <c r="N9" s="452"/>
      <c r="O9" s="452"/>
      <c r="R9" s="752">
        <v>111646.01539391439</v>
      </c>
      <c r="T9" s="462"/>
      <c r="U9" s="462"/>
      <c r="W9" s="462"/>
      <c r="X9" s="462"/>
      <c r="Y9" s="453"/>
    </row>
    <row r="10" spans="1:25" ht="12" customHeight="1">
      <c r="A10" s="511" t="str">
        <f>'6.1'!A12</f>
        <v>duben</v>
      </c>
      <c r="B10" s="1066">
        <v>6701</v>
      </c>
      <c r="C10" s="1066">
        <v>61589.238144865623</v>
      </c>
      <c r="D10" s="1066">
        <v>657501.82377000002</v>
      </c>
      <c r="E10" s="1102">
        <f t="shared" si="0"/>
        <v>9.1910518049344319</v>
      </c>
      <c r="F10" s="1103">
        <f t="shared" si="1"/>
        <v>98.119955793165204</v>
      </c>
      <c r="G10" s="1104">
        <f>C10/'8.1'!C12</f>
        <v>0.10245651217262698</v>
      </c>
      <c r="H10" s="1070">
        <f t="shared" si="2"/>
        <v>0.36682270006392809</v>
      </c>
      <c r="I10" s="452"/>
      <c r="J10" s="452"/>
      <c r="K10" s="452"/>
      <c r="L10" s="452"/>
      <c r="M10" s="452"/>
      <c r="N10" s="452"/>
      <c r="O10" s="452"/>
      <c r="R10" s="752">
        <v>45060.151650967615</v>
      </c>
      <c r="T10" s="462"/>
      <c r="U10" s="462"/>
      <c r="W10" s="462"/>
      <c r="X10" s="462"/>
      <c r="Y10" s="453"/>
    </row>
    <row r="11" spans="1:25" ht="12" customHeight="1">
      <c r="A11" s="547" t="str">
        <f>'6.1'!A13</f>
        <v>květen</v>
      </c>
      <c r="B11" s="1084">
        <v>6689</v>
      </c>
      <c r="C11" s="1084">
        <v>53531.952635657137</v>
      </c>
      <c r="D11" s="1084">
        <v>570052.64630000014</v>
      </c>
      <c r="E11" s="1108">
        <f t="shared" si="0"/>
        <v>8.0029829026247779</v>
      </c>
      <c r="F11" s="1109">
        <f t="shared" si="1"/>
        <v>85.222401898639575</v>
      </c>
      <c r="G11" s="1110">
        <f>C11/'8.1'!C13</f>
        <v>9.6046650244672405E-2</v>
      </c>
      <c r="H11" s="1088">
        <f t="shared" si="2"/>
        <v>0.82780945354076818</v>
      </c>
      <c r="I11" s="452"/>
      <c r="J11" s="452"/>
      <c r="K11" s="452"/>
      <c r="L11" s="452"/>
      <c r="M11" s="452"/>
      <c r="N11" s="452"/>
      <c r="O11" s="452"/>
      <c r="R11" s="752">
        <v>29287.490844276421</v>
      </c>
      <c r="T11" s="462"/>
      <c r="U11" s="462"/>
      <c r="W11" s="462"/>
      <c r="X11" s="462"/>
      <c r="Y11" s="453"/>
    </row>
    <row r="12" spans="1:25" ht="12" customHeight="1">
      <c r="A12" s="522" t="str">
        <f>'6.1'!A14</f>
        <v>červen</v>
      </c>
      <c r="B12" s="1073">
        <v>6701</v>
      </c>
      <c r="C12" s="1073">
        <v>29698.911580270604</v>
      </c>
      <c r="D12" s="1073">
        <v>316769.41477999999</v>
      </c>
      <c r="E12" s="1105">
        <f t="shared" si="0"/>
        <v>4.4320118758798097</v>
      </c>
      <c r="F12" s="1106">
        <f t="shared" si="1"/>
        <v>47.271961614684372</v>
      </c>
      <c r="G12" s="1107">
        <f>C12/'8.1'!C14</f>
        <v>7.8651629377425328E-2</v>
      </c>
      <c r="H12" s="1077">
        <f t="shared" si="2"/>
        <v>3.8377717025684703E-2</v>
      </c>
      <c r="I12" s="452"/>
      <c r="J12" s="452"/>
      <c r="K12" s="452"/>
      <c r="L12" s="452"/>
      <c r="M12" s="452"/>
      <c r="N12" s="452"/>
      <c r="O12" s="452"/>
      <c r="R12" s="752">
        <v>28601.260498289361</v>
      </c>
      <c r="T12" s="462"/>
      <c r="U12" s="462"/>
      <c r="W12" s="462"/>
      <c r="X12" s="462"/>
      <c r="Y12" s="453"/>
    </row>
    <row r="13" spans="1:25" ht="12" customHeight="1">
      <c r="A13" s="511" t="str">
        <f>'6.1'!A15</f>
        <v>červenec</v>
      </c>
      <c r="B13" s="1066">
        <v>6683.15</v>
      </c>
      <c r="C13" s="1066">
        <v>30345.594394872031</v>
      </c>
      <c r="D13" s="1066">
        <v>323916.21392999997</v>
      </c>
      <c r="E13" s="1102">
        <f t="shared" si="0"/>
        <v>4.5406124948373199</v>
      </c>
      <c r="F13" s="1103">
        <f t="shared" si="1"/>
        <v>48.467595958492623</v>
      </c>
      <c r="G13" s="1104">
        <f>C13/'8.1'!C15</f>
        <v>7.740477066651634E-2</v>
      </c>
      <c r="H13" s="1070">
        <f t="shared" si="2"/>
        <v>0.16444393937725835</v>
      </c>
      <c r="I13" s="452"/>
      <c r="J13" s="1763" t="s">
        <v>455</v>
      </c>
      <c r="K13" s="1763"/>
      <c r="L13" s="1763"/>
      <c r="M13" s="1763"/>
      <c r="N13" s="1763"/>
      <c r="O13" s="1763"/>
      <c r="P13" s="1763"/>
      <c r="R13" s="752">
        <v>26060.159161548625</v>
      </c>
      <c r="T13" s="462"/>
      <c r="U13" s="462"/>
      <c r="W13" s="462"/>
      <c r="X13" s="462"/>
      <c r="Y13" s="453"/>
    </row>
    <row r="14" spans="1:25" ht="12" customHeight="1">
      <c r="A14" s="547" t="str">
        <f>'6.1'!A16</f>
        <v>srpen</v>
      </c>
      <c r="B14" s="1084">
        <v>6694</v>
      </c>
      <c r="C14" s="1084">
        <v>30114.484542150447</v>
      </c>
      <c r="D14" s="1084">
        <v>320840.47768000007</v>
      </c>
      <c r="E14" s="1108">
        <f t="shared" si="0"/>
        <v>4.4987278969450921</v>
      </c>
      <c r="F14" s="1109">
        <f t="shared" si="1"/>
        <v>47.929560454138041</v>
      </c>
      <c r="G14" s="1110">
        <f>C14/'8.1'!C16</f>
        <v>7.8966426954292054E-2</v>
      </c>
      <c r="H14" s="1088">
        <f t="shared" si="2"/>
        <v>4.1268424118617218E-2</v>
      </c>
      <c r="I14" s="452"/>
      <c r="K14" s="761"/>
      <c r="L14" s="666" t="str">
        <f>C5</f>
        <v>Celková spotřeba</v>
      </c>
      <c r="R14" s="752">
        <v>28920.962015765421</v>
      </c>
      <c r="T14" s="462"/>
      <c r="U14" s="462"/>
      <c r="W14" s="462"/>
      <c r="X14" s="462"/>
      <c r="Y14" s="453"/>
    </row>
    <row r="15" spans="1:25" ht="12" customHeight="1">
      <c r="A15" s="522" t="str">
        <f>'6.1'!A17</f>
        <v>září</v>
      </c>
      <c r="B15" s="1073">
        <v>6707</v>
      </c>
      <c r="C15" s="1073">
        <v>39364.310449355609</v>
      </c>
      <c r="D15" s="1073">
        <v>419926.66019000008</v>
      </c>
      <c r="E15" s="1105">
        <f t="shared" si="0"/>
        <v>5.8691382808044743</v>
      </c>
      <c r="F15" s="1106">
        <f t="shared" si="1"/>
        <v>62.610207274489355</v>
      </c>
      <c r="G15" s="1107">
        <f>C15/'8.1'!C17</f>
        <v>8.3203601736939581E-2</v>
      </c>
      <c r="H15" s="1077">
        <f t="shared" si="2"/>
        <v>9.9624963986483475E-2</v>
      </c>
      <c r="I15" s="452"/>
      <c r="J15" s="452"/>
      <c r="K15" s="1090">
        <f>A27</f>
        <v>2010</v>
      </c>
      <c r="L15" s="1090">
        <f>C27</f>
        <v>881003.7517394172</v>
      </c>
      <c r="M15" s="1091"/>
      <c r="N15" s="1091"/>
      <c r="O15" s="1091"/>
      <c r="R15" s="752">
        <v>35797.941787941687</v>
      </c>
      <c r="T15" s="462"/>
      <c r="U15" s="462"/>
      <c r="W15" s="462"/>
      <c r="X15" s="462"/>
      <c r="Y15" s="453"/>
    </row>
    <row r="16" spans="1:25" ht="12" customHeight="1">
      <c r="A16" s="511" t="str">
        <f>'6.1'!A18</f>
        <v>říjen</v>
      </c>
      <c r="B16" s="1066">
        <v>6740</v>
      </c>
      <c r="C16" s="1066">
        <v>69888.895031148117</v>
      </c>
      <c r="D16" s="1066">
        <v>744188.70667999971</v>
      </c>
      <c r="E16" s="1102">
        <f t="shared" si="0"/>
        <v>10.369272259814261</v>
      </c>
      <c r="F16" s="1103">
        <f t="shared" si="1"/>
        <v>110.41375470029669</v>
      </c>
      <c r="G16" s="1104">
        <f>C16/'8.1'!C18</f>
        <v>9.8173172433045769E-2</v>
      </c>
      <c r="H16" s="1070">
        <f t="shared" si="2"/>
        <v>8.7232574161954679E-2</v>
      </c>
      <c r="I16" s="452"/>
      <c r="J16" s="452"/>
      <c r="K16" s="1090">
        <f t="shared" ref="K16:K24" si="3">A28</f>
        <v>2011</v>
      </c>
      <c r="L16" s="1090">
        <f t="shared" ref="L16:L24" si="4">C28</f>
        <v>782883.88973771583</v>
      </c>
      <c r="M16" s="1091"/>
      <c r="N16" s="1091"/>
      <c r="O16" s="1091"/>
      <c r="R16" s="752">
        <v>64281.457980615502</v>
      </c>
      <c r="T16" s="462"/>
      <c r="U16" s="462"/>
      <c r="W16" s="462"/>
      <c r="X16" s="462"/>
      <c r="Y16" s="453"/>
    </row>
    <row r="17" spans="1:25" ht="12" customHeight="1">
      <c r="A17" s="547" t="str">
        <f>'6.1'!A19</f>
        <v>listopad</v>
      </c>
      <c r="B17" s="1084">
        <v>6749</v>
      </c>
      <c r="C17" s="1084">
        <v>91231.230624823671</v>
      </c>
      <c r="D17" s="1084">
        <v>972371.8454600001</v>
      </c>
      <c r="E17" s="1108">
        <f t="shared" si="0"/>
        <v>13.517740498566257</v>
      </c>
      <c r="F17" s="1109">
        <f t="shared" si="1"/>
        <v>144.07643287301823</v>
      </c>
      <c r="G17" s="1110">
        <f>C17/'8.1'!C19</f>
        <v>0.10154880000641139</v>
      </c>
      <c r="H17" s="1088">
        <f t="shared" si="2"/>
        <v>-1.4038060263520781E-2</v>
      </c>
      <c r="I17" s="452"/>
      <c r="J17" s="452"/>
      <c r="K17" s="1090">
        <f t="shared" si="3"/>
        <v>2012</v>
      </c>
      <c r="L17" s="1090">
        <f t="shared" si="4"/>
        <v>801433.25080113055</v>
      </c>
      <c r="M17" s="1091"/>
      <c r="N17" s="1091"/>
      <c r="O17" s="1091"/>
      <c r="R17" s="752">
        <v>92530.174794787003</v>
      </c>
      <c r="T17" s="462"/>
      <c r="U17" s="462"/>
      <c r="W17" s="462"/>
      <c r="X17" s="462"/>
      <c r="Y17" s="453"/>
    </row>
    <row r="18" spans="1:25" ht="12" customHeight="1">
      <c r="A18" s="522" t="str">
        <f>'6.1'!A20</f>
        <v>prosinec</v>
      </c>
      <c r="B18" s="1073">
        <v>6759</v>
      </c>
      <c r="C18" s="1073">
        <v>106361.64391407228</v>
      </c>
      <c r="D18" s="1073">
        <v>1136513.4294200002</v>
      </c>
      <c r="E18" s="1105">
        <f t="shared" si="0"/>
        <v>15.73629884806514</v>
      </c>
      <c r="F18" s="1106">
        <f t="shared" si="1"/>
        <v>168.14816236425509</v>
      </c>
      <c r="G18" s="1107">
        <f>C18/'8.1'!C20</f>
        <v>0.10225179471292153</v>
      </c>
      <c r="H18" s="1077">
        <f t="shared" si="2"/>
        <v>-3.0810249170080323E-2</v>
      </c>
      <c r="I18" s="452"/>
      <c r="J18" s="452"/>
      <c r="K18" s="1090">
        <f t="shared" si="3"/>
        <v>2013</v>
      </c>
      <c r="L18" s="1090">
        <f t="shared" si="4"/>
        <v>819144.45046701445</v>
      </c>
      <c r="M18" s="1091"/>
      <c r="N18" s="1091"/>
      <c r="O18" s="1091"/>
      <c r="R18" s="752">
        <v>109742.84841848</v>
      </c>
      <c r="T18" s="462"/>
      <c r="U18" s="462"/>
      <c r="W18" s="462"/>
      <c r="X18" s="462"/>
      <c r="Y18" s="453"/>
    </row>
    <row r="19" spans="1:25" ht="12" customHeight="1">
      <c r="A19" s="511" t="str">
        <f>'6.1'!A21</f>
        <v>I. čtvrtletí</v>
      </c>
      <c r="B19" s="1066">
        <f>B9</f>
        <v>6698</v>
      </c>
      <c r="C19" s="1066">
        <f>SUM(C7:C9)</f>
        <v>325829.22075526841</v>
      </c>
      <c r="D19" s="1066">
        <f>SUM(D7:D9)</f>
        <v>3480497.3446899997</v>
      </c>
      <c r="E19" s="1102">
        <f t="shared" si="0"/>
        <v>48.645748097233266</v>
      </c>
      <c r="F19" s="1103">
        <f t="shared" si="1"/>
        <v>519.63232975365781</v>
      </c>
      <c r="G19" s="1104">
        <f>C19/'8.1'!C21</f>
        <v>0.1040469364489762</v>
      </c>
      <c r="H19" s="1070">
        <f t="shared" si="2"/>
        <v>-4.7379508402695801E-2</v>
      </c>
      <c r="I19" s="452"/>
      <c r="J19" s="452"/>
      <c r="K19" s="1090">
        <f t="shared" si="3"/>
        <v>2014</v>
      </c>
      <c r="L19" s="1090">
        <f t="shared" si="4"/>
        <v>712956.65283609333</v>
      </c>
      <c r="M19" s="1091"/>
      <c r="N19" s="1091"/>
      <c r="O19" s="1091"/>
      <c r="R19" s="752">
        <v>342034.6545442614</v>
      </c>
      <c r="T19" s="462"/>
      <c r="Y19" s="453"/>
    </row>
    <row r="20" spans="1:25" ht="12" customHeight="1">
      <c r="A20" s="547" t="str">
        <f>'6.1'!A22</f>
        <v>II. čtvrtletí</v>
      </c>
      <c r="B20" s="1084">
        <f>B12</f>
        <v>6701</v>
      </c>
      <c r="C20" s="1084">
        <f t="shared" ref="C20:D20" si="5">SUM(C10:C12)</f>
        <v>144820.10236079336</v>
      </c>
      <c r="D20" s="1084">
        <f t="shared" si="5"/>
        <v>1544323.8848500003</v>
      </c>
      <c r="E20" s="1108">
        <f t="shared" si="0"/>
        <v>21.611715021756957</v>
      </c>
      <c r="F20" s="1109">
        <f t="shared" si="1"/>
        <v>230.46170494702287</v>
      </c>
      <c r="G20" s="1110">
        <f>C20/'8.1'!C22</f>
        <v>9.4279008058838903E-2</v>
      </c>
      <c r="H20" s="1088">
        <f t="shared" si="2"/>
        <v>0.40671826653548732</v>
      </c>
      <c r="I20" s="452"/>
      <c r="J20" s="452"/>
      <c r="K20" s="1090">
        <f t="shared" si="3"/>
        <v>2015</v>
      </c>
      <c r="L20" s="1090">
        <f t="shared" si="4"/>
        <v>740547.16276384518</v>
      </c>
      <c r="M20" s="1091"/>
      <c r="N20" s="1091"/>
      <c r="O20" s="1091"/>
      <c r="R20" s="752">
        <v>102948.90299353341</v>
      </c>
      <c r="T20" s="462"/>
    </row>
    <row r="21" spans="1:25" ht="12" customHeight="1">
      <c r="A21" s="547" t="str">
        <f>'6.1'!A23</f>
        <v>III. čtvrtletí</v>
      </c>
      <c r="B21" s="1084">
        <f>B15</f>
        <v>6707</v>
      </c>
      <c r="C21" s="1084">
        <f t="shared" ref="C21:D21" si="6">SUM(C13:C15)</f>
        <v>99824.389386378083</v>
      </c>
      <c r="D21" s="1084">
        <f t="shared" si="6"/>
        <v>1064683.3518000003</v>
      </c>
      <c r="E21" s="1108">
        <f t="shared" si="0"/>
        <v>14.883612552017009</v>
      </c>
      <c r="F21" s="1109">
        <f t="shared" si="1"/>
        <v>158.74211298643212</v>
      </c>
      <c r="G21" s="1110">
        <f>C21/'8.1'!C23</f>
        <v>8.0083482309729837E-2</v>
      </c>
      <c r="H21" s="1088">
        <f t="shared" si="2"/>
        <v>9.9641108044751639E-2</v>
      </c>
      <c r="I21" s="452"/>
      <c r="J21" s="452"/>
      <c r="K21" s="1090">
        <f t="shared" si="3"/>
        <v>2016</v>
      </c>
      <c r="L21" s="1090">
        <f t="shared" si="4"/>
        <v>801511.80511781632</v>
      </c>
      <c r="M21" s="1091"/>
      <c r="N21" s="1091"/>
      <c r="O21" s="1091"/>
      <c r="R21" s="752">
        <v>90779.062965255725</v>
      </c>
    </row>
    <row r="22" spans="1:25" ht="12" customHeight="1">
      <c r="A22" s="522" t="str">
        <f>'6.1'!A24</f>
        <v>IV. čtvrtletí</v>
      </c>
      <c r="B22" s="1073">
        <f>B18</f>
        <v>6759</v>
      </c>
      <c r="C22" s="1073">
        <f t="shared" ref="C22:D22" si="7">SUM(C16:C18)</f>
        <v>267481.76957004407</v>
      </c>
      <c r="D22" s="1073">
        <f t="shared" si="7"/>
        <v>2853073.9815600002</v>
      </c>
      <c r="E22" s="1105">
        <f t="shared" si="0"/>
        <v>39.574163274159503</v>
      </c>
      <c r="F22" s="1106">
        <f t="shared" si="1"/>
        <v>422.11480715490461</v>
      </c>
      <c r="G22" s="1107">
        <f>C22/'8.1'!C24</f>
        <v>0.10091803303035035</v>
      </c>
      <c r="H22" s="1077">
        <f t="shared" si="2"/>
        <v>3.4787949240555442E-3</v>
      </c>
      <c r="I22" s="452"/>
      <c r="J22" s="452"/>
      <c r="K22" s="1090">
        <f t="shared" si="3"/>
        <v>2017</v>
      </c>
      <c r="L22" s="1090">
        <f t="shared" si="4"/>
        <v>905811.00000000012</v>
      </c>
      <c r="M22" s="1091"/>
      <c r="N22" s="1091"/>
      <c r="O22" s="1091"/>
      <c r="R22" s="752">
        <v>266554.48119388253</v>
      </c>
    </row>
    <row r="23" spans="1:25" ht="12" customHeight="1">
      <c r="A23" s="511" t="str">
        <f>'6.1'!A25</f>
        <v>I. pololetí</v>
      </c>
      <c r="B23" s="1066">
        <f>B12</f>
        <v>6701</v>
      </c>
      <c r="C23" s="1066">
        <f t="shared" ref="C23:D23" si="8">SUM(C7:C12)</f>
        <v>470649.3231160618</v>
      </c>
      <c r="D23" s="1066">
        <f t="shared" si="8"/>
        <v>5024821.2295399997</v>
      </c>
      <c r="E23" s="1102">
        <f t="shared" si="0"/>
        <v>70.235684691249332</v>
      </c>
      <c r="F23" s="1103">
        <f t="shared" si="1"/>
        <v>749.8613982301149</v>
      </c>
      <c r="G23" s="1104">
        <f>C23/'8.1'!C25</f>
        <v>0.10083239552342091</v>
      </c>
      <c r="H23" s="1070">
        <f t="shared" si="2"/>
        <v>5.7678008869096381E-2</v>
      </c>
      <c r="I23" s="452"/>
      <c r="J23" s="452"/>
      <c r="K23" s="1090">
        <f t="shared" si="3"/>
        <v>2018</v>
      </c>
      <c r="L23" s="1090">
        <f t="shared" si="4"/>
        <v>802317.10169693304</v>
      </c>
      <c r="M23" s="1091"/>
      <c r="N23" s="1091"/>
      <c r="O23" s="1091"/>
      <c r="R23" s="752">
        <v>444983.55753779481</v>
      </c>
    </row>
    <row r="24" spans="1:25" ht="12" customHeight="1">
      <c r="A24" s="522" t="str">
        <f>'6.1'!A26</f>
        <v>II. pololetí</v>
      </c>
      <c r="B24" s="1073">
        <f>B18</f>
        <v>6759</v>
      </c>
      <c r="C24" s="1073">
        <f t="shared" ref="C24:D24" si="9">SUM(C13:C18)</f>
        <v>367306.15895642212</v>
      </c>
      <c r="D24" s="1073">
        <f t="shared" si="9"/>
        <v>3917757.3333600005</v>
      </c>
      <c r="E24" s="1105">
        <f t="shared" si="0"/>
        <v>54.343269560056534</v>
      </c>
      <c r="F24" s="1106">
        <f t="shared" si="1"/>
        <v>579.63564630270753</v>
      </c>
      <c r="G24" s="1107">
        <f>C24/'8.1'!C26</f>
        <v>9.4253823852484153E-2</v>
      </c>
      <c r="H24" s="1077">
        <f t="shared" si="2"/>
        <v>2.7908420466796698E-2</v>
      </c>
      <c r="I24" s="452"/>
      <c r="J24" s="452"/>
      <c r="K24" s="1090">
        <f t="shared" si="3"/>
        <v>2019</v>
      </c>
      <c r="L24" s="1090">
        <f t="shared" si="4"/>
        <v>837955.48207248398</v>
      </c>
      <c r="M24" s="1091"/>
      <c r="N24" s="1091"/>
      <c r="O24" s="1091"/>
      <c r="R24" s="752">
        <v>357333.54415913823</v>
      </c>
    </row>
    <row r="25" spans="1:25" ht="12" customHeight="1">
      <c r="A25" s="189" t="str">
        <f>'6.1'!A27</f>
        <v>rok</v>
      </c>
      <c r="B25" s="190">
        <f>B18</f>
        <v>6759</v>
      </c>
      <c r="C25" s="190">
        <f t="shared" ref="C25:D25" si="10">SUM(C7:C18)</f>
        <v>837955.48207248398</v>
      </c>
      <c r="D25" s="190">
        <f t="shared" si="10"/>
        <v>8942578.5629000012</v>
      </c>
      <c r="E25" s="195">
        <f t="shared" si="0"/>
        <v>123.97625123131883</v>
      </c>
      <c r="F25" s="196">
        <f t="shared" si="1"/>
        <v>1323.0623706021602</v>
      </c>
      <c r="G25" s="197">
        <f>C25/'8.1'!C27</f>
        <v>9.7839081615210183E-2</v>
      </c>
      <c r="H25" s="194">
        <f t="shared" si="2"/>
        <v>4.4419320366192283E-2</v>
      </c>
      <c r="I25" s="452"/>
      <c r="J25" s="1763" t="s">
        <v>262</v>
      </c>
      <c r="K25" s="1763"/>
      <c r="L25" s="1763"/>
      <c r="M25" s="1763"/>
      <c r="N25" s="1763"/>
      <c r="O25" s="1763"/>
      <c r="P25" s="1763"/>
      <c r="R25" s="752">
        <v>802317.10169693304</v>
      </c>
    </row>
    <row r="26" spans="1:25" ht="12" customHeight="1">
      <c r="A26" s="1061"/>
      <c r="B26" s="1061"/>
      <c r="C26" s="1062"/>
      <c r="D26" s="1062"/>
      <c r="E26" s="1111"/>
      <c r="F26" s="1112"/>
      <c r="G26" s="1101"/>
      <c r="H26" s="1061"/>
      <c r="K26" s="761"/>
      <c r="L26" s="666" t="str">
        <f>B4</f>
        <v>Počet zákazníků ke konci období</v>
      </c>
    </row>
    <row r="27" spans="1:25" ht="12" customHeight="1">
      <c r="A27" s="511">
        <v>2010</v>
      </c>
      <c r="B27" s="1066">
        <v>7021</v>
      </c>
      <c r="C27" s="1066">
        <v>881003.7517394172</v>
      </c>
      <c r="D27" s="1066">
        <v>9332808.2508700006</v>
      </c>
      <c r="E27" s="1102">
        <v>125.48123511457302</v>
      </c>
      <c r="F27" s="1103">
        <v>1329.2705100227888</v>
      </c>
      <c r="G27" s="1104">
        <v>0.10895744515536167</v>
      </c>
      <c r="H27" s="1070">
        <v>7.2112947346075262E-2</v>
      </c>
      <c r="I27" s="452"/>
      <c r="J27" s="1040"/>
      <c r="K27" s="1071">
        <f>A27</f>
        <v>2010</v>
      </c>
      <c r="L27" s="1072">
        <f>B27</f>
        <v>7021</v>
      </c>
      <c r="M27" s="1040"/>
      <c r="N27" s="1020"/>
      <c r="P27" s="1040"/>
    </row>
    <row r="28" spans="1:25" ht="12" customHeight="1">
      <c r="A28" s="522">
        <v>2011</v>
      </c>
      <c r="B28" s="1073">
        <v>7033</v>
      </c>
      <c r="C28" s="1073">
        <v>782883.88973771583</v>
      </c>
      <c r="D28" s="1073">
        <v>8290204.7356210006</v>
      </c>
      <c r="E28" s="1105">
        <v>111.31578127935673</v>
      </c>
      <c r="F28" s="1106">
        <v>1178.7579604181715</v>
      </c>
      <c r="G28" s="1107">
        <v>9.5962527296449163E-2</v>
      </c>
      <c r="H28" s="1077">
        <v>-0.11137280835408203</v>
      </c>
      <c r="I28" s="452"/>
      <c r="J28" s="1040"/>
      <c r="K28" s="1071">
        <f t="shared" ref="K28:L36" si="11">A28</f>
        <v>2011</v>
      </c>
      <c r="L28" s="1072">
        <f t="shared" si="11"/>
        <v>7033</v>
      </c>
      <c r="M28" s="1040"/>
      <c r="N28" s="1020"/>
      <c r="P28" s="1040"/>
    </row>
    <row r="29" spans="1:25" ht="12" customHeight="1">
      <c r="A29" s="511">
        <v>2012</v>
      </c>
      <c r="B29" s="1066">
        <v>6939</v>
      </c>
      <c r="C29" s="1066">
        <v>801433.25080113055</v>
      </c>
      <c r="D29" s="1066">
        <v>8478185.6781380028</v>
      </c>
      <c r="E29" s="1102">
        <v>115.49693771453099</v>
      </c>
      <c r="F29" s="1103">
        <v>1221.8166418991214</v>
      </c>
      <c r="G29" s="1104">
        <v>9.6825433013192672E-2</v>
      </c>
      <c r="H29" s="1070">
        <v>2.3693629804579557E-2</v>
      </c>
      <c r="I29" s="452"/>
      <c r="J29" s="1040"/>
      <c r="K29" s="1071">
        <f t="shared" si="11"/>
        <v>2012</v>
      </c>
      <c r="L29" s="1072">
        <f t="shared" si="11"/>
        <v>6939</v>
      </c>
      <c r="M29" s="1040"/>
      <c r="N29" s="1020"/>
      <c r="P29" s="1040"/>
    </row>
    <row r="30" spans="1:25" ht="12" customHeight="1">
      <c r="A30" s="522">
        <v>2013</v>
      </c>
      <c r="B30" s="1073">
        <v>6946</v>
      </c>
      <c r="C30" s="1073">
        <v>819144.45046701445</v>
      </c>
      <c r="D30" s="1073">
        <v>8704030.6067480016</v>
      </c>
      <c r="E30" s="1105">
        <v>117.93038446113079</v>
      </c>
      <c r="F30" s="1106">
        <v>1253.0997130359922</v>
      </c>
      <c r="G30" s="1107">
        <v>0.11251335481200593</v>
      </c>
      <c r="H30" s="1077">
        <v>2.2099407091207404E-2</v>
      </c>
      <c r="I30" s="452"/>
      <c r="J30" s="1040"/>
      <c r="K30" s="1071">
        <f t="shared" si="11"/>
        <v>2013</v>
      </c>
      <c r="L30" s="1072">
        <f t="shared" si="11"/>
        <v>6946</v>
      </c>
      <c r="M30" s="1040"/>
      <c r="N30" s="1020"/>
      <c r="P30" s="1040"/>
    </row>
    <row r="31" spans="1:25" ht="12" customHeight="1">
      <c r="A31" s="511">
        <v>2014</v>
      </c>
      <c r="B31" s="1066">
        <v>6841</v>
      </c>
      <c r="C31" s="1066">
        <v>712956.65283609333</v>
      </c>
      <c r="D31" s="1066">
        <v>7577965.2374860002</v>
      </c>
      <c r="E31" s="1102">
        <v>104.2181921993997</v>
      </c>
      <c r="F31" s="1103">
        <v>1107.7277061081713</v>
      </c>
      <c r="G31" s="1104">
        <v>9.3716805211039422E-2</v>
      </c>
      <c r="H31" s="1070">
        <v>-0.12963256672297643</v>
      </c>
      <c r="I31" s="452"/>
      <c r="J31" s="1040"/>
      <c r="K31" s="1071">
        <f t="shared" si="11"/>
        <v>2014</v>
      </c>
      <c r="L31" s="1072">
        <f t="shared" si="11"/>
        <v>6841</v>
      </c>
      <c r="M31" s="1040"/>
      <c r="N31" s="1020"/>
      <c r="P31" s="1040"/>
    </row>
    <row r="32" spans="1:25" ht="12" customHeight="1">
      <c r="A32" s="522">
        <v>2015</v>
      </c>
      <c r="B32" s="1073">
        <v>6814</v>
      </c>
      <c r="C32" s="1073">
        <v>740547.16276384518</v>
      </c>
      <c r="D32" s="1073">
        <v>7890518.1577660004</v>
      </c>
      <c r="E32" s="1105">
        <v>108.68024108656371</v>
      </c>
      <c r="F32" s="1106">
        <v>1157.9862280255356</v>
      </c>
      <c r="G32" s="1107">
        <v>8.9707464689745206E-2</v>
      </c>
      <c r="H32" s="1077">
        <v>3.8698720066638922E-2</v>
      </c>
      <c r="I32" s="452"/>
      <c r="J32" s="1040"/>
      <c r="K32" s="1071">
        <f t="shared" si="11"/>
        <v>2015</v>
      </c>
      <c r="L32" s="1072">
        <f t="shared" si="11"/>
        <v>6814</v>
      </c>
      <c r="M32" s="1040"/>
      <c r="N32" s="1020"/>
      <c r="P32" s="1040"/>
    </row>
    <row r="33" spans="1:16" ht="12" customHeight="1">
      <c r="A33" s="511">
        <v>2016</v>
      </c>
      <c r="B33" s="1066">
        <v>6823</v>
      </c>
      <c r="C33" s="1066">
        <v>801511.80511781632</v>
      </c>
      <c r="D33" s="1066">
        <v>8566822.965175001</v>
      </c>
      <c r="E33" s="1102">
        <v>117.47205116778782</v>
      </c>
      <c r="F33" s="1103">
        <v>1255.5800916275832</v>
      </c>
      <c r="G33" s="1104">
        <v>9.3991606702044248E-2</v>
      </c>
      <c r="H33" s="1070">
        <v>8.2323780873646127E-2</v>
      </c>
      <c r="I33" s="452"/>
      <c r="J33" s="1040"/>
      <c r="K33" s="1071">
        <f t="shared" si="11"/>
        <v>2016</v>
      </c>
      <c r="L33" s="1072">
        <f t="shared" si="11"/>
        <v>6823</v>
      </c>
      <c r="M33" s="1040"/>
      <c r="N33" s="1020"/>
      <c r="P33" s="1040"/>
    </row>
    <row r="34" spans="1:16" ht="12" customHeight="1">
      <c r="A34" s="522">
        <v>2017</v>
      </c>
      <c r="B34" s="1073">
        <v>6817</v>
      </c>
      <c r="C34" s="1073">
        <v>905811.00000000012</v>
      </c>
      <c r="D34" s="1073">
        <v>9665069.4472600017</v>
      </c>
      <c r="E34" s="1105">
        <v>132.87531172069828</v>
      </c>
      <c r="F34" s="1106">
        <v>1417.7892690714393</v>
      </c>
      <c r="G34" s="1107">
        <v>0.10622255432141846</v>
      </c>
      <c r="H34" s="1077">
        <v>0.13012808322499078</v>
      </c>
      <c r="I34" s="452"/>
      <c r="J34" s="1040"/>
      <c r="K34" s="1071">
        <f t="shared" si="11"/>
        <v>2017</v>
      </c>
      <c r="L34" s="1072">
        <f t="shared" si="11"/>
        <v>6817</v>
      </c>
      <c r="M34" s="1040"/>
      <c r="N34" s="1020"/>
      <c r="P34" s="1040"/>
    </row>
    <row r="35" spans="1:16" ht="12" customHeight="1">
      <c r="A35" s="511">
        <v>2018</v>
      </c>
      <c r="B35" s="1066">
        <v>6817</v>
      </c>
      <c r="C35" s="1066">
        <v>802317.10169693304</v>
      </c>
      <c r="D35" s="1066">
        <v>8559038.9524500072</v>
      </c>
      <c r="E35" s="1102">
        <v>117.69357513524028</v>
      </c>
      <c r="F35" s="1103">
        <v>1255.543340538361</v>
      </c>
      <c r="G35" s="1104">
        <f>C35/'8.1'!C37</f>
        <v>9.8049738895522057E-2</v>
      </c>
      <c r="H35" s="1070">
        <v>-0.11425551059003154</v>
      </c>
      <c r="I35" s="452"/>
      <c r="J35" s="1040"/>
      <c r="K35" s="1071">
        <f t="shared" si="11"/>
        <v>2018</v>
      </c>
      <c r="L35" s="1072">
        <f t="shared" si="11"/>
        <v>6817</v>
      </c>
      <c r="M35" s="1040"/>
      <c r="N35" s="1020"/>
      <c r="P35" s="1040"/>
    </row>
    <row r="36" spans="1:16" ht="12" customHeight="1">
      <c r="A36" s="522">
        <v>2019</v>
      </c>
      <c r="B36" s="1073">
        <f>B25</f>
        <v>6759</v>
      </c>
      <c r="C36" s="1073">
        <f t="shared" ref="C36:F36" si="12">C25</f>
        <v>837955.48207248398</v>
      </c>
      <c r="D36" s="1073">
        <f t="shared" si="12"/>
        <v>8942578.5629000012</v>
      </c>
      <c r="E36" s="1073">
        <f t="shared" si="12"/>
        <v>123.97625123131883</v>
      </c>
      <c r="F36" s="1073">
        <f t="shared" si="12"/>
        <v>1323.0623706021602</v>
      </c>
      <c r="G36" s="1107">
        <f>C36/'8.1'!C38</f>
        <v>9.7839081615210183E-2</v>
      </c>
      <c r="H36" s="1077">
        <f>(C36-C35)/C35</f>
        <v>4.4419320366192283E-2</v>
      </c>
      <c r="I36" s="452"/>
      <c r="J36" s="1040"/>
      <c r="K36" s="1071">
        <f t="shared" si="11"/>
        <v>2019</v>
      </c>
      <c r="L36" s="1072">
        <f t="shared" si="11"/>
        <v>6759</v>
      </c>
      <c r="M36" s="1040"/>
      <c r="N36" s="1020"/>
      <c r="P36" s="1040"/>
    </row>
    <row r="37" spans="1:16" ht="12" customHeight="1">
      <c r="A37" s="1080"/>
      <c r="C37" s="1081"/>
      <c r="D37" s="1082"/>
    </row>
    <row r="38" spans="1:16" ht="14.1" customHeight="1">
      <c r="A38" s="1080"/>
      <c r="C38" s="1081"/>
      <c r="D38" s="1082"/>
    </row>
    <row r="39" spans="1:16" ht="14.1" customHeight="1">
      <c r="C39" s="1081"/>
      <c r="D39" s="1082"/>
    </row>
    <row r="40" spans="1:16" ht="14.1" customHeight="1">
      <c r="C40" s="1081"/>
      <c r="D40" s="761"/>
    </row>
    <row r="41" spans="1:16" ht="14.1" customHeight="1"/>
    <row r="42" spans="1:16" ht="14.1" customHeight="1"/>
    <row r="43" spans="1:16" ht="14.1" customHeight="1"/>
    <row r="44" spans="1:16" ht="14.1" customHeight="1"/>
    <row r="45" spans="1:16" ht="14.1" customHeight="1"/>
    <row r="46" spans="1:16" ht="14.1" customHeight="1"/>
    <row r="47" spans="1:16" ht="14.1" customHeight="1"/>
    <row r="48" spans="1:16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0">
    <mergeCell ref="J13:P13"/>
    <mergeCell ref="J25:P25"/>
    <mergeCell ref="J3:P3"/>
    <mergeCell ref="B4:B6"/>
    <mergeCell ref="C4:F4"/>
    <mergeCell ref="G4:G5"/>
    <mergeCell ref="H4:H5"/>
    <mergeCell ref="C5:D5"/>
    <mergeCell ref="E5:F5"/>
    <mergeCell ref="A3:H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B71"/>
  <sheetViews>
    <sheetView showGridLines="0" zoomScaleNormal="100" zoomScaleSheetLayoutView="100" workbookViewId="0"/>
  </sheetViews>
  <sheetFormatPr defaultColWidth="9.140625" defaultRowHeight="11.25"/>
  <cols>
    <col min="1" max="1" width="90.28515625" style="42" customWidth="1"/>
    <col min="2" max="2" width="9.140625" style="42"/>
    <col min="3" max="4" width="9.140625" style="42" customWidth="1"/>
    <col min="5" max="5" width="9.140625" style="42"/>
    <col min="6" max="6" width="9.140625" style="42" customWidth="1"/>
    <col min="7" max="16384" width="9.140625" style="42"/>
  </cols>
  <sheetData>
    <row r="1" spans="1:2" ht="18.75">
      <c r="A1" s="41" t="s">
        <v>490</v>
      </c>
    </row>
    <row r="2" spans="1:2" ht="7.5" customHeight="1">
      <c r="A2" s="43"/>
    </row>
    <row r="3" spans="1:2">
      <c r="A3" s="1544" t="s">
        <v>551</v>
      </c>
      <c r="B3" s="1544"/>
    </row>
    <row r="4" spans="1:2">
      <c r="A4" s="1544"/>
      <c r="B4" s="1544"/>
    </row>
    <row r="5" spans="1:2">
      <c r="A5" s="1544"/>
      <c r="B5" s="1544"/>
    </row>
    <row r="6" spans="1:2">
      <c r="A6" s="1544"/>
      <c r="B6" s="1544"/>
    </row>
    <row r="7" spans="1:2">
      <c r="A7" s="1544"/>
      <c r="B7" s="1544"/>
    </row>
    <row r="8" spans="1:2">
      <c r="A8" s="1544"/>
      <c r="B8" s="1544"/>
    </row>
    <row r="9" spans="1:2">
      <c r="A9" s="1544"/>
      <c r="B9" s="1544"/>
    </row>
    <row r="10" spans="1:2">
      <c r="A10" s="1544"/>
      <c r="B10" s="1544"/>
    </row>
    <row r="11" spans="1:2">
      <c r="A11" s="1544"/>
      <c r="B11" s="1544"/>
    </row>
    <row r="12" spans="1:2">
      <c r="A12" s="1544"/>
      <c r="B12" s="1544"/>
    </row>
    <row r="13" spans="1:2">
      <c r="A13" s="1544"/>
      <c r="B13" s="1544"/>
    </row>
    <row r="14" spans="1:2">
      <c r="A14" s="1544"/>
      <c r="B14" s="1544"/>
    </row>
    <row r="15" spans="1:2">
      <c r="A15" s="1544"/>
      <c r="B15" s="1544"/>
    </row>
    <row r="16" spans="1:2">
      <c r="A16" s="1544"/>
      <c r="B16" s="1544"/>
    </row>
    <row r="17" spans="1:2">
      <c r="A17" s="1544"/>
      <c r="B17" s="1544"/>
    </row>
    <row r="18" spans="1:2">
      <c r="A18" s="1544"/>
      <c r="B18" s="1544"/>
    </row>
    <row r="19" spans="1:2">
      <c r="A19" s="1544"/>
      <c r="B19" s="1544"/>
    </row>
    <row r="20" spans="1:2">
      <c r="A20" s="1544"/>
      <c r="B20" s="1544"/>
    </row>
    <row r="21" spans="1:2">
      <c r="A21" s="1544"/>
      <c r="B21" s="1544"/>
    </row>
    <row r="22" spans="1:2">
      <c r="A22" s="1544"/>
      <c r="B22" s="1544"/>
    </row>
    <row r="23" spans="1:2">
      <c r="A23" s="1544"/>
      <c r="B23" s="1544"/>
    </row>
    <row r="24" spans="1:2">
      <c r="A24" s="1544"/>
      <c r="B24" s="1544"/>
    </row>
    <row r="25" spans="1:2">
      <c r="A25" s="1544"/>
      <c r="B25" s="1544"/>
    </row>
    <row r="26" spans="1:2">
      <c r="A26" s="1544"/>
      <c r="B26" s="1544"/>
    </row>
    <row r="27" spans="1:2">
      <c r="A27" s="1544"/>
      <c r="B27" s="1544"/>
    </row>
    <row r="28" spans="1:2">
      <c r="A28" s="1544"/>
      <c r="B28" s="1544"/>
    </row>
    <row r="29" spans="1:2">
      <c r="A29" s="1544"/>
      <c r="B29" s="1544"/>
    </row>
    <row r="30" spans="1:2">
      <c r="A30" s="1544"/>
      <c r="B30" s="1544"/>
    </row>
    <row r="31" spans="1:2">
      <c r="A31" s="1544"/>
      <c r="B31" s="1544"/>
    </row>
    <row r="32" spans="1:2">
      <c r="A32" s="1544"/>
      <c r="B32" s="1544"/>
    </row>
    <row r="33" spans="1:2">
      <c r="A33" s="1544"/>
      <c r="B33" s="1544"/>
    </row>
    <row r="34" spans="1:2">
      <c r="A34" s="1544"/>
      <c r="B34" s="1544"/>
    </row>
    <row r="35" spans="1:2">
      <c r="A35" s="1544"/>
      <c r="B35" s="1544"/>
    </row>
    <row r="36" spans="1:2">
      <c r="A36" s="1544"/>
      <c r="B36" s="1544"/>
    </row>
    <row r="37" spans="1:2">
      <c r="A37" s="1544"/>
      <c r="B37" s="1544"/>
    </row>
    <row r="38" spans="1:2">
      <c r="A38" s="1544"/>
      <c r="B38" s="1544"/>
    </row>
    <row r="39" spans="1:2">
      <c r="A39" s="1544"/>
      <c r="B39" s="1544"/>
    </row>
    <row r="40" spans="1:2">
      <c r="A40" s="1544"/>
      <c r="B40" s="1544"/>
    </row>
    <row r="41" spans="1:2">
      <c r="A41" s="1544"/>
      <c r="B41" s="1544"/>
    </row>
    <row r="42" spans="1:2">
      <c r="A42" s="1544"/>
      <c r="B42" s="1544"/>
    </row>
    <row r="43" spans="1:2">
      <c r="A43" s="1544"/>
      <c r="B43" s="1544"/>
    </row>
    <row r="44" spans="1:2">
      <c r="A44" s="1544"/>
      <c r="B44" s="1544"/>
    </row>
    <row r="45" spans="1:2">
      <c r="A45" s="1544"/>
      <c r="B45" s="1544"/>
    </row>
    <row r="46" spans="1:2">
      <c r="A46" s="1544"/>
      <c r="B46" s="1544"/>
    </row>
    <row r="47" spans="1:2">
      <c r="A47" s="1544"/>
      <c r="B47" s="1544"/>
    </row>
    <row r="48" spans="1:2">
      <c r="A48" s="1544"/>
      <c r="B48" s="1544"/>
    </row>
    <row r="49" spans="1:2">
      <c r="A49" s="1544"/>
      <c r="B49" s="1544"/>
    </row>
    <row r="50" spans="1:2">
      <c r="A50" s="1544"/>
      <c r="B50" s="1544"/>
    </row>
    <row r="51" spans="1:2">
      <c r="A51" s="1544"/>
      <c r="B51" s="1544"/>
    </row>
    <row r="52" spans="1:2">
      <c r="A52" s="1544"/>
      <c r="B52" s="1544"/>
    </row>
    <row r="53" spans="1:2">
      <c r="A53" s="1544"/>
      <c r="B53" s="1544"/>
    </row>
    <row r="54" spans="1:2">
      <c r="A54" s="1544"/>
      <c r="B54" s="1544"/>
    </row>
    <row r="55" spans="1:2">
      <c r="A55" s="1544"/>
      <c r="B55" s="1544"/>
    </row>
    <row r="56" spans="1:2">
      <c r="A56" s="1544"/>
      <c r="B56" s="1544"/>
    </row>
    <row r="57" spans="1:2">
      <c r="A57" s="1544"/>
      <c r="B57" s="1544"/>
    </row>
    <row r="58" spans="1:2">
      <c r="A58" s="1544"/>
      <c r="B58" s="1544"/>
    </row>
    <row r="59" spans="1:2">
      <c r="A59" s="1544"/>
      <c r="B59" s="1544"/>
    </row>
    <row r="60" spans="1:2">
      <c r="A60" s="1544"/>
      <c r="B60" s="1544"/>
    </row>
    <row r="61" spans="1:2">
      <c r="A61" s="1544"/>
      <c r="B61" s="1544"/>
    </row>
    <row r="62" spans="1:2">
      <c r="A62" s="1544"/>
      <c r="B62" s="1544"/>
    </row>
    <row r="63" spans="1:2">
      <c r="A63" s="1544"/>
      <c r="B63" s="1544"/>
    </row>
    <row r="64" spans="1:2">
      <c r="A64" s="1544"/>
      <c r="B64" s="1544"/>
    </row>
    <row r="65" spans="1:2">
      <c r="A65" s="1544"/>
      <c r="B65" s="1544"/>
    </row>
    <row r="66" spans="1:2">
      <c r="A66" s="1544"/>
      <c r="B66" s="1544"/>
    </row>
    <row r="67" spans="1:2">
      <c r="A67" s="1544"/>
      <c r="B67" s="1544"/>
    </row>
    <row r="68" spans="1:2">
      <c r="A68" s="1544"/>
      <c r="B68" s="1544"/>
    </row>
    <row r="69" spans="1:2">
      <c r="A69" s="1544"/>
      <c r="B69" s="1544"/>
    </row>
    <row r="70" spans="1:2">
      <c r="A70" s="1544"/>
      <c r="B70" s="1544"/>
    </row>
    <row r="71" spans="1:2">
      <c r="A71" s="1544"/>
      <c r="B71" s="1544"/>
    </row>
  </sheetData>
  <mergeCells count="1">
    <mergeCell ref="A3:B71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U61"/>
  <sheetViews>
    <sheetView showGridLines="0" zoomScaleNormal="100" zoomScaleSheetLayoutView="100" workbookViewId="0">
      <selection activeCell="D9" sqref="D9:D18"/>
    </sheetView>
  </sheetViews>
  <sheetFormatPr defaultRowHeight="11.25"/>
  <cols>
    <col min="1" max="1" width="8.42578125" style="448" customWidth="1"/>
    <col min="2" max="8" width="9.7109375" style="448" customWidth="1"/>
    <col min="9" max="9" width="1.7109375" style="448" customWidth="1"/>
    <col min="10" max="10" width="7.5703125" style="448" customWidth="1"/>
    <col min="11" max="15" width="9.7109375" style="448" customWidth="1"/>
    <col min="16" max="16" width="9.5703125" style="448" customWidth="1"/>
    <col min="17" max="17" width="9.140625" style="448"/>
    <col min="18" max="18" width="9.140625" style="1080"/>
    <col min="19" max="245" width="9.140625" style="448"/>
    <col min="246" max="258" width="10.7109375" style="448" customWidth="1"/>
    <col min="259" max="501" width="9.140625" style="448"/>
    <col min="502" max="514" width="10.7109375" style="448" customWidth="1"/>
    <col min="515" max="757" width="9.140625" style="448"/>
    <col min="758" max="770" width="10.7109375" style="448" customWidth="1"/>
    <col min="771" max="1013" width="9.140625" style="448"/>
    <col min="1014" max="1026" width="10.7109375" style="448" customWidth="1"/>
    <col min="1027" max="1269" width="9.140625" style="448"/>
    <col min="1270" max="1282" width="10.7109375" style="448" customWidth="1"/>
    <col min="1283" max="1525" width="9.140625" style="448"/>
    <col min="1526" max="1538" width="10.7109375" style="448" customWidth="1"/>
    <col min="1539" max="1781" width="9.140625" style="448"/>
    <col min="1782" max="1794" width="10.7109375" style="448" customWidth="1"/>
    <col min="1795" max="2037" width="9.140625" style="448"/>
    <col min="2038" max="2050" width="10.7109375" style="448" customWidth="1"/>
    <col min="2051" max="2293" width="9.140625" style="448"/>
    <col min="2294" max="2306" width="10.7109375" style="448" customWidth="1"/>
    <col min="2307" max="2549" width="9.140625" style="448"/>
    <col min="2550" max="2562" width="10.7109375" style="448" customWidth="1"/>
    <col min="2563" max="2805" width="9.140625" style="448"/>
    <col min="2806" max="2818" width="10.7109375" style="448" customWidth="1"/>
    <col min="2819" max="3061" width="9.140625" style="448"/>
    <col min="3062" max="3074" width="10.7109375" style="448" customWidth="1"/>
    <col min="3075" max="3317" width="9.140625" style="448"/>
    <col min="3318" max="3330" width="10.7109375" style="448" customWidth="1"/>
    <col min="3331" max="3573" width="9.140625" style="448"/>
    <col min="3574" max="3586" width="10.7109375" style="448" customWidth="1"/>
    <col min="3587" max="3829" width="9.140625" style="448"/>
    <col min="3830" max="3842" width="10.7109375" style="448" customWidth="1"/>
    <col min="3843" max="4085" width="9.140625" style="448"/>
    <col min="4086" max="4098" width="10.7109375" style="448" customWidth="1"/>
    <col min="4099" max="4341" width="9.140625" style="448"/>
    <col min="4342" max="4354" width="10.7109375" style="448" customWidth="1"/>
    <col min="4355" max="4597" width="9.140625" style="448"/>
    <col min="4598" max="4610" width="10.7109375" style="448" customWidth="1"/>
    <col min="4611" max="4853" width="9.140625" style="448"/>
    <col min="4854" max="4866" width="10.7109375" style="448" customWidth="1"/>
    <col min="4867" max="5109" width="9.140625" style="448"/>
    <col min="5110" max="5122" width="10.7109375" style="448" customWidth="1"/>
    <col min="5123" max="5365" width="9.140625" style="448"/>
    <col min="5366" max="5378" width="10.7109375" style="448" customWidth="1"/>
    <col min="5379" max="5621" width="9.140625" style="448"/>
    <col min="5622" max="5634" width="10.7109375" style="448" customWidth="1"/>
    <col min="5635" max="5877" width="9.140625" style="448"/>
    <col min="5878" max="5890" width="10.7109375" style="448" customWidth="1"/>
    <col min="5891" max="6133" width="9.140625" style="448"/>
    <col min="6134" max="6146" width="10.7109375" style="448" customWidth="1"/>
    <col min="6147" max="6389" width="9.140625" style="448"/>
    <col min="6390" max="6402" width="10.7109375" style="448" customWidth="1"/>
    <col min="6403" max="6645" width="9.140625" style="448"/>
    <col min="6646" max="6658" width="10.7109375" style="448" customWidth="1"/>
    <col min="6659" max="6901" width="9.140625" style="448"/>
    <col min="6902" max="6914" width="10.7109375" style="448" customWidth="1"/>
    <col min="6915" max="7157" width="9.140625" style="448"/>
    <col min="7158" max="7170" width="10.7109375" style="448" customWidth="1"/>
    <col min="7171" max="7413" width="9.140625" style="448"/>
    <col min="7414" max="7426" width="10.7109375" style="448" customWidth="1"/>
    <col min="7427" max="7669" width="9.140625" style="448"/>
    <col min="7670" max="7682" width="10.7109375" style="448" customWidth="1"/>
    <col min="7683" max="7925" width="9.140625" style="448"/>
    <col min="7926" max="7938" width="10.7109375" style="448" customWidth="1"/>
    <col min="7939" max="8181" width="9.140625" style="448"/>
    <col min="8182" max="8194" width="10.7109375" style="448" customWidth="1"/>
    <col min="8195" max="8437" width="9.140625" style="448"/>
    <col min="8438" max="8450" width="10.7109375" style="448" customWidth="1"/>
    <col min="8451" max="8693" width="9.140625" style="448"/>
    <col min="8694" max="8706" width="10.7109375" style="448" customWidth="1"/>
    <col min="8707" max="8949" width="9.140625" style="448"/>
    <col min="8950" max="8962" width="10.7109375" style="448" customWidth="1"/>
    <col min="8963" max="9205" width="9.140625" style="448"/>
    <col min="9206" max="9218" width="10.7109375" style="448" customWidth="1"/>
    <col min="9219" max="9461" width="9.140625" style="448"/>
    <col min="9462" max="9474" width="10.7109375" style="448" customWidth="1"/>
    <col min="9475" max="9717" width="9.140625" style="448"/>
    <col min="9718" max="9730" width="10.7109375" style="448" customWidth="1"/>
    <col min="9731" max="9973" width="9.140625" style="448"/>
    <col min="9974" max="9986" width="10.7109375" style="448" customWidth="1"/>
    <col min="9987" max="10229" width="9.140625" style="448"/>
    <col min="10230" max="10242" width="10.7109375" style="448" customWidth="1"/>
    <col min="10243" max="10485" width="9.140625" style="448"/>
    <col min="10486" max="10498" width="10.7109375" style="448" customWidth="1"/>
    <col min="10499" max="10741" width="9.140625" style="448"/>
    <col min="10742" max="10754" width="10.7109375" style="448" customWidth="1"/>
    <col min="10755" max="10997" width="9.140625" style="448"/>
    <col min="10998" max="11010" width="10.7109375" style="448" customWidth="1"/>
    <col min="11011" max="11253" width="9.140625" style="448"/>
    <col min="11254" max="11266" width="10.7109375" style="448" customWidth="1"/>
    <col min="11267" max="11509" width="9.140625" style="448"/>
    <col min="11510" max="11522" width="10.7109375" style="448" customWidth="1"/>
    <col min="11523" max="11765" width="9.140625" style="448"/>
    <col min="11766" max="11778" width="10.7109375" style="448" customWidth="1"/>
    <col min="11779" max="12021" width="9.140625" style="448"/>
    <col min="12022" max="12034" width="10.7109375" style="448" customWidth="1"/>
    <col min="12035" max="12277" width="9.140625" style="448"/>
    <col min="12278" max="12290" width="10.7109375" style="448" customWidth="1"/>
    <col min="12291" max="12533" width="9.140625" style="448"/>
    <col min="12534" max="12546" width="10.7109375" style="448" customWidth="1"/>
    <col min="12547" max="12789" width="9.140625" style="448"/>
    <col min="12790" max="12802" width="10.7109375" style="448" customWidth="1"/>
    <col min="12803" max="13045" width="9.140625" style="448"/>
    <col min="13046" max="13058" width="10.7109375" style="448" customWidth="1"/>
    <col min="13059" max="13301" width="9.140625" style="448"/>
    <col min="13302" max="13314" width="10.7109375" style="448" customWidth="1"/>
    <col min="13315" max="13557" width="9.140625" style="448"/>
    <col min="13558" max="13570" width="10.7109375" style="448" customWidth="1"/>
    <col min="13571" max="13813" width="9.140625" style="448"/>
    <col min="13814" max="13826" width="10.7109375" style="448" customWidth="1"/>
    <col min="13827" max="14069" width="9.140625" style="448"/>
    <col min="14070" max="14082" width="10.7109375" style="448" customWidth="1"/>
    <col min="14083" max="14325" width="9.140625" style="448"/>
    <col min="14326" max="14338" width="10.7109375" style="448" customWidth="1"/>
    <col min="14339" max="14581" width="9.140625" style="448"/>
    <col min="14582" max="14594" width="10.7109375" style="448" customWidth="1"/>
    <col min="14595" max="14837" width="9.140625" style="448"/>
    <col min="14838" max="14850" width="10.7109375" style="448" customWidth="1"/>
    <col min="14851" max="15093" width="9.140625" style="448"/>
    <col min="15094" max="15106" width="10.7109375" style="448" customWidth="1"/>
    <col min="15107" max="15349" width="9.140625" style="448"/>
    <col min="15350" max="15362" width="10.7109375" style="448" customWidth="1"/>
    <col min="15363" max="15605" width="9.140625" style="448"/>
    <col min="15606" max="15618" width="10.7109375" style="448" customWidth="1"/>
    <col min="15619" max="15861" width="9.140625" style="448"/>
    <col min="15862" max="15874" width="10.7109375" style="448" customWidth="1"/>
    <col min="15875" max="16117" width="9.140625" style="448"/>
    <col min="16118" max="16130" width="10.7109375" style="448" customWidth="1"/>
    <col min="16131" max="16384" width="9.140625" style="448"/>
  </cols>
  <sheetData>
    <row r="1" spans="1:21" ht="18" customHeight="1">
      <c r="A1" s="777" t="s">
        <v>514</v>
      </c>
      <c r="B1" s="777"/>
      <c r="C1" s="777"/>
      <c r="D1" s="777"/>
      <c r="F1" s="806"/>
    </row>
    <row r="2" spans="1:21" ht="5.0999999999999996" customHeight="1">
      <c r="A2" s="1096"/>
      <c r="B2" s="1096"/>
      <c r="C2" s="1096"/>
      <c r="D2" s="1096"/>
      <c r="E2" s="486"/>
      <c r="F2" s="1097"/>
      <c r="G2" s="486"/>
      <c r="H2" s="486"/>
    </row>
    <row r="3" spans="1:21" ht="16.5" customHeight="1">
      <c r="A3" s="1674">
        <v>2019</v>
      </c>
      <c r="B3" s="1675"/>
      <c r="C3" s="1675"/>
      <c r="D3" s="1675"/>
      <c r="E3" s="1675"/>
      <c r="F3" s="1675"/>
      <c r="G3" s="1675"/>
      <c r="H3" s="1676"/>
      <c r="I3" s="1093"/>
      <c r="J3" s="1667" t="s">
        <v>452</v>
      </c>
      <c r="K3" s="1667"/>
      <c r="L3" s="1667"/>
      <c r="M3" s="1667"/>
      <c r="N3" s="1667"/>
      <c r="O3" s="1667"/>
      <c r="P3" s="1667"/>
    </row>
    <row r="4" spans="1:21" ht="29.25" customHeight="1">
      <c r="A4" s="97"/>
      <c r="B4" s="1657" t="s">
        <v>234</v>
      </c>
      <c r="C4" s="1765" t="s">
        <v>263</v>
      </c>
      <c r="D4" s="1766"/>
      <c r="E4" s="1766"/>
      <c r="F4" s="1767"/>
      <c r="G4" s="1657" t="s">
        <v>233</v>
      </c>
      <c r="H4" s="1657" t="s">
        <v>235</v>
      </c>
      <c r="I4" s="1094"/>
      <c r="J4" s="1094"/>
      <c r="K4" s="1094"/>
      <c r="L4" s="1094"/>
      <c r="M4" s="1094"/>
      <c r="N4" s="1094"/>
      <c r="O4" s="1094"/>
    </row>
    <row r="5" spans="1:21" ht="26.25" customHeight="1">
      <c r="A5" s="187"/>
      <c r="B5" s="1764"/>
      <c r="C5" s="1765" t="s">
        <v>236</v>
      </c>
      <c r="D5" s="1767"/>
      <c r="E5" s="1597" t="s">
        <v>237</v>
      </c>
      <c r="F5" s="1578"/>
      <c r="G5" s="1661"/>
      <c r="H5" s="1661"/>
      <c r="I5" s="1094"/>
      <c r="J5" s="1094"/>
      <c r="K5" s="1094"/>
      <c r="L5" s="1094"/>
      <c r="M5" s="1094"/>
      <c r="N5" s="1094"/>
      <c r="O5" s="1094"/>
    </row>
    <row r="6" spans="1:21" ht="14.1" customHeight="1">
      <c r="A6" s="67" t="str">
        <f>'6.1'!A8</f>
        <v>Období</v>
      </c>
      <c r="B6" s="1661"/>
      <c r="C6" s="188" t="s">
        <v>445</v>
      </c>
      <c r="D6" s="188" t="s">
        <v>3</v>
      </c>
      <c r="E6" s="188" t="s">
        <v>445</v>
      </c>
      <c r="F6" s="188" t="s">
        <v>3</v>
      </c>
      <c r="G6" s="188" t="s">
        <v>50</v>
      </c>
      <c r="H6" s="188" t="s">
        <v>50</v>
      </c>
      <c r="I6" s="806"/>
      <c r="J6" s="806"/>
      <c r="K6" s="806"/>
      <c r="L6" s="806"/>
      <c r="M6" s="806"/>
      <c r="N6" s="806"/>
      <c r="O6" s="806"/>
      <c r="R6" s="761">
        <v>2018</v>
      </c>
    </row>
    <row r="7" spans="1:21" ht="12" customHeight="1">
      <c r="A7" s="511" t="str">
        <f>'6.1'!A9</f>
        <v>leden</v>
      </c>
      <c r="B7" s="1066">
        <v>205745</v>
      </c>
      <c r="C7" s="1066">
        <v>256850.92623728438</v>
      </c>
      <c r="D7" s="1066">
        <v>2746083.1407599999</v>
      </c>
      <c r="E7" s="1067">
        <f>C7/B7</f>
        <v>1.2483944991969884</v>
      </c>
      <c r="F7" s="1068">
        <f>D7/B7</f>
        <v>13.347022482976499</v>
      </c>
      <c r="G7" s="1104">
        <f>C7/'8.1'!C9</f>
        <v>0.20006790755821996</v>
      </c>
      <c r="H7" s="1070">
        <f>(C7-R7)/R7</f>
        <v>0.34036260700394816</v>
      </c>
      <c r="I7" s="452"/>
      <c r="J7" s="452"/>
      <c r="K7" s="452"/>
      <c r="L7" s="452"/>
      <c r="M7" s="452"/>
      <c r="N7" s="452"/>
      <c r="O7" s="452"/>
      <c r="R7" s="752">
        <v>191627.94074911685</v>
      </c>
      <c r="U7" s="462"/>
    </row>
    <row r="8" spans="1:21" ht="12" customHeight="1">
      <c r="A8" s="547" t="str">
        <f>'6.1'!A10</f>
        <v>únor</v>
      </c>
      <c r="B8" s="1084">
        <v>205838</v>
      </c>
      <c r="C8" s="1084">
        <v>174093.33749625291</v>
      </c>
      <c r="D8" s="1084">
        <v>1859684.2090699999</v>
      </c>
      <c r="E8" s="1085">
        <f t="shared" ref="E8:E25" si="0">C8/B8</f>
        <v>0.84577841553188871</v>
      </c>
      <c r="F8" s="1086">
        <f t="shared" ref="F8:F25" si="1">D8/B8</f>
        <v>9.0346982047532514</v>
      </c>
      <c r="G8" s="1110">
        <f>C8/'8.1'!C10</f>
        <v>0.17349598921964263</v>
      </c>
      <c r="H8" s="1088">
        <f t="shared" ref="H8:H25" si="2">(C8-R8)/R8</f>
        <v>-0.15792870657294342</v>
      </c>
      <c r="I8" s="452"/>
      <c r="J8" s="452"/>
      <c r="K8" s="452"/>
      <c r="L8" s="452"/>
      <c r="M8" s="452"/>
      <c r="N8" s="452"/>
      <c r="O8" s="452"/>
      <c r="R8" s="752">
        <v>206744.17814164987</v>
      </c>
      <c r="U8" s="462"/>
    </row>
    <row r="9" spans="1:21" ht="12" customHeight="1">
      <c r="A9" s="522" t="str">
        <f>'6.1'!A11</f>
        <v>březen</v>
      </c>
      <c r="B9" s="1073">
        <v>205676</v>
      </c>
      <c r="C9" s="1073">
        <v>135418.82900000026</v>
      </c>
      <c r="D9" s="1073">
        <v>1444960.5060000024</v>
      </c>
      <c r="E9" s="1074">
        <f t="shared" si="0"/>
        <v>0.65840851144518686</v>
      </c>
      <c r="F9" s="1075">
        <f t="shared" si="1"/>
        <v>7.025421079756522</v>
      </c>
      <c r="G9" s="1107">
        <f>C9/'8.1'!C11</f>
        <v>0.16039217435825209</v>
      </c>
      <c r="H9" s="1077">
        <f t="shared" si="2"/>
        <v>-0.30374021515981275</v>
      </c>
      <c r="I9" s="452"/>
      <c r="J9" s="452"/>
      <c r="K9" s="452"/>
      <c r="L9" s="452"/>
      <c r="M9" s="452"/>
      <c r="N9" s="452"/>
      <c r="O9" s="452"/>
      <c r="R9" s="752">
        <v>194494.68711033338</v>
      </c>
      <c r="U9" s="462"/>
    </row>
    <row r="10" spans="1:21" ht="12" customHeight="1">
      <c r="A10" s="511" t="str">
        <f>'6.1'!A12</f>
        <v>duben</v>
      </c>
      <c r="B10" s="1066">
        <v>205661</v>
      </c>
      <c r="C10" s="1066">
        <v>79631.993111788572</v>
      </c>
      <c r="D10" s="1066">
        <v>850232.09005792881</v>
      </c>
      <c r="E10" s="1067">
        <f t="shared" si="0"/>
        <v>0.38720026213909575</v>
      </c>
      <c r="F10" s="1068">
        <f t="shared" si="1"/>
        <v>4.1341435180123058</v>
      </c>
      <c r="G10" s="1104">
        <f>C10/'8.1'!C12</f>
        <v>0.13247145958191517</v>
      </c>
      <c r="H10" s="1070">
        <f t="shared" si="2"/>
        <v>0.53788077062575812</v>
      </c>
      <c r="I10" s="452"/>
      <c r="J10" s="452"/>
      <c r="K10" s="452"/>
      <c r="L10" s="452"/>
      <c r="M10" s="452"/>
      <c r="N10" s="452"/>
      <c r="O10" s="452"/>
      <c r="R10" s="752">
        <v>51780.342555025643</v>
      </c>
      <c r="U10" s="462"/>
    </row>
    <row r="11" spans="1:21" ht="12" customHeight="1">
      <c r="A11" s="547" t="str">
        <f>'6.1'!A13</f>
        <v>květen</v>
      </c>
      <c r="B11" s="1084">
        <v>205639</v>
      </c>
      <c r="C11" s="1084">
        <v>69839.955065149799</v>
      </c>
      <c r="D11" s="1084">
        <v>743754.7332953132</v>
      </c>
      <c r="E11" s="1085">
        <f t="shared" si="0"/>
        <v>0.33962407454398141</v>
      </c>
      <c r="F11" s="1086">
        <f t="shared" si="1"/>
        <v>3.6167980455813984</v>
      </c>
      <c r="G11" s="1110">
        <f>C11/'8.1'!C13</f>
        <v>0.12530635269183163</v>
      </c>
      <c r="H11" s="1088">
        <f t="shared" si="2"/>
        <v>2.2819945277081537</v>
      </c>
      <c r="I11" s="452"/>
      <c r="J11" s="452"/>
      <c r="K11" s="452"/>
      <c r="L11" s="452"/>
      <c r="M11" s="452"/>
      <c r="N11" s="452"/>
      <c r="O11" s="452"/>
      <c r="R11" s="752">
        <v>21279.729285203797</v>
      </c>
      <c r="U11" s="462"/>
    </row>
    <row r="12" spans="1:21" ht="12" customHeight="1">
      <c r="A12" s="522" t="str">
        <f>'6.1'!A14</f>
        <v>červen</v>
      </c>
      <c r="B12" s="1073">
        <v>205515</v>
      </c>
      <c r="C12" s="1073">
        <v>15341.828577017428</v>
      </c>
      <c r="D12" s="1073">
        <v>163626.35224800324</v>
      </c>
      <c r="E12" s="1074">
        <f t="shared" si="0"/>
        <v>7.4650651178830879E-2</v>
      </c>
      <c r="F12" s="1075">
        <f t="shared" si="1"/>
        <v>0.79617717562223311</v>
      </c>
      <c r="G12" s="1107">
        <f>C12/'8.1'!C14</f>
        <v>4.0629765570707584E-2</v>
      </c>
      <c r="H12" s="1077">
        <f t="shared" si="2"/>
        <v>-3.1160129179957384E-2</v>
      </c>
      <c r="I12" s="452"/>
      <c r="J12" s="452"/>
      <c r="K12" s="452"/>
      <c r="L12" s="452"/>
      <c r="M12" s="452"/>
      <c r="N12" s="452"/>
      <c r="O12" s="452"/>
      <c r="R12" s="752">
        <v>15835.257238156231</v>
      </c>
      <c r="U12" s="462"/>
    </row>
    <row r="13" spans="1:21" ht="12" customHeight="1">
      <c r="A13" s="511" t="str">
        <f>'6.1'!A15</f>
        <v>červenec</v>
      </c>
      <c r="B13" s="1066">
        <v>205325</v>
      </c>
      <c r="C13" s="1066">
        <v>15614.57651623488</v>
      </c>
      <c r="D13" s="1066">
        <v>166669.39473532367</v>
      </c>
      <c r="E13" s="1067">
        <f t="shared" si="0"/>
        <v>7.6048101868914544E-2</v>
      </c>
      <c r="F13" s="1068">
        <f t="shared" si="1"/>
        <v>0.81173454150894275</v>
      </c>
      <c r="G13" s="1104">
        <f>C13/'8.1'!C15</f>
        <v>3.9829264787714147E-2</v>
      </c>
      <c r="H13" s="1070">
        <f t="shared" si="2"/>
        <v>0.39175329992019281</v>
      </c>
      <c r="I13" s="452"/>
      <c r="J13" s="1763" t="s">
        <v>453</v>
      </c>
      <c r="K13" s="1763"/>
      <c r="L13" s="1763"/>
      <c r="M13" s="1763"/>
      <c r="N13" s="1763"/>
      <c r="O13" s="1763"/>
      <c r="P13" s="1763"/>
      <c r="R13" s="752">
        <v>11219.35656062771</v>
      </c>
      <c r="U13" s="462"/>
    </row>
    <row r="14" spans="1:21" ht="12" customHeight="1">
      <c r="A14" s="547" t="str">
        <f>'6.1'!A16</f>
        <v>srpen</v>
      </c>
      <c r="B14" s="1084">
        <v>205356</v>
      </c>
      <c r="C14" s="1084">
        <v>15141.259798565954</v>
      </c>
      <c r="D14" s="1084">
        <v>161322.5947015507</v>
      </c>
      <c r="E14" s="1085">
        <f t="shared" si="0"/>
        <v>7.3731762395868414E-2</v>
      </c>
      <c r="F14" s="1086">
        <f t="shared" si="1"/>
        <v>0.78557526783512877</v>
      </c>
      <c r="G14" s="1110">
        <f>C14/'8.1'!C16</f>
        <v>3.970352486710825E-2</v>
      </c>
      <c r="H14" s="1088">
        <f t="shared" si="2"/>
        <v>0.29444396042602561</v>
      </c>
      <c r="I14" s="452"/>
      <c r="K14" s="761"/>
      <c r="L14" s="666" t="str">
        <f>C5</f>
        <v>Celková spotřeba</v>
      </c>
      <c r="R14" s="752">
        <v>11697.114947782431</v>
      </c>
      <c r="U14" s="462"/>
    </row>
    <row r="15" spans="1:21" ht="12" customHeight="1">
      <c r="A15" s="522" t="str">
        <f>'6.1'!A17</f>
        <v>září</v>
      </c>
      <c r="B15" s="1073">
        <v>205336</v>
      </c>
      <c r="C15" s="1073">
        <v>31591.335229989822</v>
      </c>
      <c r="D15" s="1073">
        <v>337015.85915684048</v>
      </c>
      <c r="E15" s="1074">
        <f t="shared" si="0"/>
        <v>0.1538519072641418</v>
      </c>
      <c r="F15" s="1075">
        <f t="shared" si="1"/>
        <v>1.6412896869367304</v>
      </c>
      <c r="G15" s="1107">
        <f>C15/'8.1'!C17</f>
        <v>6.6774010386793162E-2</v>
      </c>
      <c r="H15" s="1077">
        <f t="shared" si="2"/>
        <v>0.24042877854546757</v>
      </c>
      <c r="I15" s="452"/>
      <c r="J15" s="452"/>
      <c r="K15" s="1090">
        <f>A27</f>
        <v>2010</v>
      </c>
      <c r="L15" s="1090">
        <f>C27</f>
        <v>1365455.5156325032</v>
      </c>
      <c r="M15" s="1091"/>
      <c r="N15" s="1091"/>
      <c r="O15" s="1091"/>
      <c r="R15" s="752">
        <v>25468.076665420456</v>
      </c>
      <c r="U15" s="462"/>
    </row>
    <row r="16" spans="1:21" ht="12" customHeight="1">
      <c r="A16" s="511" t="str">
        <f>'6.1'!A18</f>
        <v>říjen</v>
      </c>
      <c r="B16" s="1066">
        <v>205584</v>
      </c>
      <c r="C16" s="1066">
        <v>81453.450297014046</v>
      </c>
      <c r="D16" s="1066">
        <v>867353.71893480292</v>
      </c>
      <c r="E16" s="1067">
        <f t="shared" si="0"/>
        <v>0.39620520223856937</v>
      </c>
      <c r="F16" s="1068">
        <f t="shared" si="1"/>
        <v>4.2189748177620965</v>
      </c>
      <c r="G16" s="1104">
        <f>C16/'8.1'!C18</f>
        <v>0.11441794318984984</v>
      </c>
      <c r="H16" s="1070">
        <f t="shared" si="2"/>
        <v>7.3106695566203805E-2</v>
      </c>
      <c r="I16" s="452"/>
      <c r="J16" s="452"/>
      <c r="K16" s="1090">
        <f t="shared" ref="K16:K24" si="3">A28</f>
        <v>2011</v>
      </c>
      <c r="L16" s="1090">
        <f t="shared" ref="L16:L24" si="4">C28</f>
        <v>1159817.3896996931</v>
      </c>
      <c r="M16" s="1091"/>
      <c r="N16" s="1091"/>
      <c r="O16" s="1091"/>
      <c r="R16" s="752">
        <v>75904.335173341475</v>
      </c>
      <c r="U16" s="462"/>
    </row>
    <row r="17" spans="1:21" ht="12" customHeight="1">
      <c r="A17" s="547" t="str">
        <f>'6.1'!A19</f>
        <v>listopad</v>
      </c>
      <c r="B17" s="1084">
        <v>206013</v>
      </c>
      <c r="C17" s="1084">
        <v>135215.42232978175</v>
      </c>
      <c r="D17" s="1084">
        <v>1441324.5657372293</v>
      </c>
      <c r="E17" s="1085">
        <f t="shared" si="0"/>
        <v>0.65634412551529153</v>
      </c>
      <c r="F17" s="1086">
        <f t="shared" si="1"/>
        <v>6.9962796801038252</v>
      </c>
      <c r="G17" s="1110">
        <f>C17/'8.1'!C19</f>
        <v>0.15050727460222724</v>
      </c>
      <c r="H17" s="1088">
        <f t="shared" si="2"/>
        <v>4.2497729866773769E-2</v>
      </c>
      <c r="I17" s="452"/>
      <c r="J17" s="452"/>
      <c r="K17" s="1090">
        <f t="shared" si="3"/>
        <v>2012</v>
      </c>
      <c r="L17" s="1090">
        <f t="shared" si="4"/>
        <v>1196669.5217189353</v>
      </c>
      <c r="M17" s="1091"/>
      <c r="N17" s="1091"/>
      <c r="O17" s="1091"/>
      <c r="R17" s="752">
        <v>129703.32544231213</v>
      </c>
      <c r="U17" s="462"/>
    </row>
    <row r="18" spans="1:21" ht="12" customHeight="1">
      <c r="A18" s="522" t="str">
        <f>'6.1'!A20</f>
        <v>prosinec</v>
      </c>
      <c r="B18" s="1073">
        <v>206267</v>
      </c>
      <c r="C18" s="1073">
        <v>191282.18226151841</v>
      </c>
      <c r="D18" s="1073">
        <v>2044278.3116730032</v>
      </c>
      <c r="E18" s="1074">
        <f t="shared" si="0"/>
        <v>0.92735232616714458</v>
      </c>
      <c r="F18" s="1075">
        <f t="shared" si="1"/>
        <v>9.9108355271226287</v>
      </c>
      <c r="G18" s="1107">
        <f>C18/'8.1'!C20</f>
        <v>0.18389097529035706</v>
      </c>
      <c r="H18" s="1077">
        <f t="shared" si="2"/>
        <v>5.0072554701153058E-2</v>
      </c>
      <c r="I18" s="452"/>
      <c r="J18" s="452"/>
      <c r="K18" s="1090">
        <f t="shared" si="3"/>
        <v>2013</v>
      </c>
      <c r="L18" s="1090">
        <f t="shared" si="4"/>
        <v>1204242.4930758923</v>
      </c>
      <c r="M18" s="1091"/>
      <c r="N18" s="1091"/>
      <c r="O18" s="1091"/>
      <c r="R18" s="752">
        <v>182160.91964803007</v>
      </c>
      <c r="U18" s="462"/>
    </row>
    <row r="19" spans="1:21" ht="12" customHeight="1">
      <c r="A19" s="511" t="str">
        <f>'6.1'!A21</f>
        <v>I. čtvrtletí</v>
      </c>
      <c r="B19" s="1066">
        <f>B9</f>
        <v>205676</v>
      </c>
      <c r="C19" s="1066">
        <f t="shared" ref="C19:D19" si="5">SUM(C7:C9)</f>
        <v>566363.09273353755</v>
      </c>
      <c r="D19" s="1066">
        <f t="shared" si="5"/>
        <v>6050727.8558300026</v>
      </c>
      <c r="E19" s="1067">
        <f t="shared" si="0"/>
        <v>2.7536664109256188</v>
      </c>
      <c r="F19" s="1068">
        <f t="shared" si="1"/>
        <v>29.418735563848006</v>
      </c>
      <c r="G19" s="1104">
        <f>C19/'8.1'!C21</f>
        <v>0.18085653760610165</v>
      </c>
      <c r="H19" s="1070">
        <f t="shared" si="2"/>
        <v>-4.4704329875255966E-2</v>
      </c>
      <c r="I19" s="452"/>
      <c r="J19" s="452"/>
      <c r="K19" s="1090">
        <f t="shared" si="3"/>
        <v>2014</v>
      </c>
      <c r="L19" s="1090">
        <f t="shared" si="4"/>
        <v>980633.63749940379</v>
      </c>
      <c r="M19" s="1091"/>
      <c r="N19" s="1091"/>
      <c r="O19" s="1091"/>
      <c r="R19" s="752">
        <v>592866.80600110011</v>
      </c>
    </row>
    <row r="20" spans="1:21" ht="12" customHeight="1">
      <c r="A20" s="547" t="str">
        <f>'6.1'!A22</f>
        <v>II. čtvrtletí</v>
      </c>
      <c r="B20" s="1084">
        <f>B12</f>
        <v>205515</v>
      </c>
      <c r="C20" s="1084">
        <f t="shared" ref="C20:D20" si="6">SUM(C10:C12)</f>
        <v>164813.77675395581</v>
      </c>
      <c r="D20" s="1084">
        <f t="shared" si="6"/>
        <v>1757613.1756012454</v>
      </c>
      <c r="E20" s="1085">
        <f t="shared" si="0"/>
        <v>0.801954975325187</v>
      </c>
      <c r="F20" s="1086">
        <f t="shared" si="1"/>
        <v>8.5522379174330112</v>
      </c>
      <c r="G20" s="1110">
        <f>C20/'8.1'!C22</f>
        <v>0.10729504491084074</v>
      </c>
      <c r="H20" s="1088">
        <f t="shared" si="2"/>
        <v>0.85402066073265948</v>
      </c>
      <c r="I20" s="452"/>
      <c r="J20" s="452"/>
      <c r="K20" s="1090">
        <f t="shared" si="3"/>
        <v>2015</v>
      </c>
      <c r="L20" s="1090">
        <f t="shared" si="4"/>
        <v>1057163.4652972291</v>
      </c>
      <c r="M20" s="1091"/>
      <c r="N20" s="1091"/>
      <c r="O20" s="1091"/>
      <c r="R20" s="752">
        <v>88895.329078385679</v>
      </c>
    </row>
    <row r="21" spans="1:21" ht="12" customHeight="1">
      <c r="A21" s="547" t="str">
        <f>'6.1'!A23</f>
        <v>III. čtvrtletí</v>
      </c>
      <c r="B21" s="1084">
        <f>B15</f>
        <v>205336</v>
      </c>
      <c r="C21" s="1084">
        <f t="shared" ref="C21:D21" si="7">SUM(C13:C15)</f>
        <v>62347.171544790661</v>
      </c>
      <c r="D21" s="1084">
        <f t="shared" si="7"/>
        <v>665007.84859371488</v>
      </c>
      <c r="E21" s="1085">
        <f t="shared" si="0"/>
        <v>0.30363487914827725</v>
      </c>
      <c r="F21" s="1086">
        <f t="shared" si="1"/>
        <v>3.2386325271443628</v>
      </c>
      <c r="G21" s="1110">
        <f>C21/'8.1'!C23</f>
        <v>5.0017622348214136E-2</v>
      </c>
      <c r="H21" s="1088">
        <f t="shared" si="2"/>
        <v>0.28857608261209161</v>
      </c>
      <c r="I21" s="452"/>
      <c r="J21" s="452"/>
      <c r="K21" s="1090">
        <f t="shared" si="3"/>
        <v>2016</v>
      </c>
      <c r="L21" s="1090">
        <f t="shared" si="4"/>
        <v>1152681.5890783148</v>
      </c>
      <c r="M21" s="1091"/>
      <c r="N21" s="1091"/>
      <c r="O21" s="1091"/>
      <c r="R21" s="752">
        <v>48384.548173830597</v>
      </c>
    </row>
    <row r="22" spans="1:21" ht="12" customHeight="1">
      <c r="A22" s="522" t="str">
        <f>'6.1'!A24</f>
        <v>IV. čtvrtletí</v>
      </c>
      <c r="B22" s="1073">
        <f>B18</f>
        <v>206267</v>
      </c>
      <c r="C22" s="1073">
        <f t="shared" ref="C22:D22" si="8">SUM(C16:C18)</f>
        <v>407951.05488831422</v>
      </c>
      <c r="D22" s="1073">
        <f t="shared" si="8"/>
        <v>4352956.5963450354</v>
      </c>
      <c r="E22" s="1074">
        <f t="shared" si="0"/>
        <v>1.9777814914082923</v>
      </c>
      <c r="F22" s="1075">
        <f t="shared" si="1"/>
        <v>21.103504663106726</v>
      </c>
      <c r="G22" s="1107">
        <f>C22/'8.1'!C24</f>
        <v>0.15391560366211907</v>
      </c>
      <c r="H22" s="1077">
        <f t="shared" si="2"/>
        <v>5.2047730661691029E-2</v>
      </c>
      <c r="I22" s="452"/>
      <c r="J22" s="452"/>
      <c r="K22" s="1090">
        <f t="shared" si="3"/>
        <v>2017</v>
      </c>
      <c r="L22" s="1090">
        <f t="shared" si="4"/>
        <v>1238757.2516670562</v>
      </c>
      <c r="M22" s="1091"/>
      <c r="N22" s="1091"/>
      <c r="O22" s="1091"/>
      <c r="R22" s="752">
        <v>387768.58026368369</v>
      </c>
    </row>
    <row r="23" spans="1:21" ht="12" customHeight="1">
      <c r="A23" s="511" t="str">
        <f>'6.1'!A25</f>
        <v>I. pololetí</v>
      </c>
      <c r="B23" s="1066">
        <f>B12</f>
        <v>205515</v>
      </c>
      <c r="C23" s="1066">
        <f t="shared" ref="C23:D23" si="9">SUM(C7:C12)</f>
        <v>731176.8694874933</v>
      </c>
      <c r="D23" s="1066">
        <f t="shared" si="9"/>
        <v>7808341.0314312484</v>
      </c>
      <c r="E23" s="1067">
        <f t="shared" si="0"/>
        <v>3.5577786024742393</v>
      </c>
      <c r="F23" s="1068">
        <f t="shared" si="1"/>
        <v>37.994020054162704</v>
      </c>
      <c r="G23" s="1104">
        <f>C23/'8.1'!C25</f>
        <v>0.15664808527422183</v>
      </c>
      <c r="H23" s="1070">
        <f t="shared" si="2"/>
        <v>7.2480901865056305E-2</v>
      </c>
      <c r="I23" s="452"/>
      <c r="J23" s="452"/>
      <c r="K23" s="1090">
        <f t="shared" si="3"/>
        <v>2018</v>
      </c>
      <c r="L23" s="1090">
        <f t="shared" si="4"/>
        <v>1117915.2635170002</v>
      </c>
      <c r="M23" s="1091"/>
      <c r="N23" s="1091"/>
      <c r="O23" s="1091"/>
      <c r="R23" s="752">
        <v>681762.13507948583</v>
      </c>
    </row>
    <row r="24" spans="1:21" ht="12" customHeight="1">
      <c r="A24" s="522" t="str">
        <f>'6.1'!A26</f>
        <v>II. pololetí</v>
      </c>
      <c r="B24" s="1073">
        <f>B18</f>
        <v>206267</v>
      </c>
      <c r="C24" s="1073">
        <f t="shared" ref="C24:D24" si="10">SUM(C13:C18)</f>
        <v>470298.22643310484</v>
      </c>
      <c r="D24" s="1073">
        <f t="shared" si="10"/>
        <v>5017964.4449387509</v>
      </c>
      <c r="E24" s="1074">
        <f t="shared" si="0"/>
        <v>2.2800458940746937</v>
      </c>
      <c r="F24" s="1075">
        <f t="shared" si="1"/>
        <v>24.327519404164267</v>
      </c>
      <c r="G24" s="1107">
        <f>C24/'8.1'!C26</f>
        <v>0.12068244735754799</v>
      </c>
      <c r="H24" s="1077">
        <f t="shared" si="2"/>
        <v>7.8286949626872507E-2</v>
      </c>
      <c r="I24" s="452"/>
      <c r="J24" s="452"/>
      <c r="K24" s="1090">
        <f t="shared" si="3"/>
        <v>2019</v>
      </c>
      <c r="L24" s="1090">
        <f t="shared" si="4"/>
        <v>1201475.0959205984</v>
      </c>
      <c r="M24" s="1091"/>
      <c r="N24" s="1091"/>
      <c r="O24" s="1091"/>
      <c r="R24" s="752">
        <v>436153.1284375143</v>
      </c>
    </row>
    <row r="25" spans="1:21" ht="12" customHeight="1">
      <c r="A25" s="189" t="str">
        <f>'6.1'!A27</f>
        <v>rok</v>
      </c>
      <c r="B25" s="190">
        <f>B18</f>
        <v>206267</v>
      </c>
      <c r="C25" s="190">
        <f t="shared" ref="C25:D25" si="11">SUM(C7:C18)</f>
        <v>1201475.0959205984</v>
      </c>
      <c r="D25" s="190">
        <f t="shared" si="11"/>
        <v>12826305.476369996</v>
      </c>
      <c r="E25" s="191">
        <f t="shared" si="0"/>
        <v>5.8248536892503324</v>
      </c>
      <c r="F25" s="192">
        <f t="shared" si="1"/>
        <v>62.183022375707196</v>
      </c>
      <c r="G25" s="197">
        <f>C25/'8.1'!C27</f>
        <v>0.14028337123313861</v>
      </c>
      <c r="H25" s="194">
        <f t="shared" si="2"/>
        <v>7.4746123548502227E-2</v>
      </c>
      <c r="I25" s="452"/>
      <c r="J25" s="1763" t="s">
        <v>264</v>
      </c>
      <c r="K25" s="1763"/>
      <c r="L25" s="1763"/>
      <c r="M25" s="1763"/>
      <c r="N25" s="1763"/>
      <c r="O25" s="1763"/>
      <c r="P25" s="1763"/>
      <c r="R25" s="752">
        <v>1117915.2635170002</v>
      </c>
    </row>
    <row r="26" spans="1:21" ht="12" customHeight="1">
      <c r="A26" s="1061"/>
      <c r="B26" s="1061"/>
      <c r="C26" s="1062"/>
      <c r="D26" s="1062"/>
      <c r="E26" s="1063"/>
      <c r="F26" s="1064"/>
      <c r="G26" s="1101"/>
      <c r="H26" s="1061"/>
      <c r="K26" s="761"/>
      <c r="L26" s="666" t="str">
        <f>B4</f>
        <v>Počet zákazníků ke konci období</v>
      </c>
    </row>
    <row r="27" spans="1:21" ht="12" customHeight="1">
      <c r="A27" s="511">
        <v>2010</v>
      </c>
      <c r="B27" s="1066">
        <v>198449</v>
      </c>
      <c r="C27" s="1066">
        <v>1365455.5156325032</v>
      </c>
      <c r="D27" s="1066">
        <v>14465257.677185934</v>
      </c>
      <c r="E27" s="1067">
        <v>6.880636917457398</v>
      </c>
      <c r="F27" s="1068">
        <v>72.891562452750748</v>
      </c>
      <c r="G27" s="1104">
        <v>0.16887163552127482</v>
      </c>
      <c r="H27" s="1070">
        <v>0.15110590936270449</v>
      </c>
      <c r="I27" s="452"/>
      <c r="J27" s="1040"/>
      <c r="K27" s="1071">
        <f>A27</f>
        <v>2010</v>
      </c>
      <c r="L27" s="1072">
        <f>B27</f>
        <v>198449</v>
      </c>
      <c r="M27" s="1040"/>
      <c r="N27" s="1020"/>
      <c r="P27" s="1040"/>
    </row>
    <row r="28" spans="1:21" ht="12" customHeight="1">
      <c r="A28" s="522">
        <v>2011</v>
      </c>
      <c r="B28" s="1073">
        <v>200496</v>
      </c>
      <c r="C28" s="1073">
        <v>1159817.3896996931</v>
      </c>
      <c r="D28" s="1073">
        <v>12283073.733192515</v>
      </c>
      <c r="E28" s="1074">
        <v>5.7847407913359525</v>
      </c>
      <c r="F28" s="1075">
        <v>61.263435346303737</v>
      </c>
      <c r="G28" s="1107">
        <v>0.1421654084046115</v>
      </c>
      <c r="H28" s="1077">
        <v>-0.15060038469107864</v>
      </c>
      <c r="I28" s="452"/>
      <c r="J28" s="1040"/>
      <c r="K28" s="1071">
        <f t="shared" ref="K28:L36" si="12">A28</f>
        <v>2011</v>
      </c>
      <c r="L28" s="1072">
        <f t="shared" si="12"/>
        <v>200496</v>
      </c>
      <c r="M28" s="1040"/>
      <c r="N28" s="1020"/>
      <c r="P28" s="1040"/>
    </row>
    <row r="29" spans="1:21" ht="12" customHeight="1">
      <c r="A29" s="511">
        <v>2012</v>
      </c>
      <c r="B29" s="1066">
        <v>202807</v>
      </c>
      <c r="C29" s="1066">
        <v>1196669.5217189353</v>
      </c>
      <c r="D29" s="1066">
        <v>12661480.467877559</v>
      </c>
      <c r="E29" s="1067">
        <v>5.9005336192485238</v>
      </c>
      <c r="F29" s="1068">
        <v>62.431180718010516</v>
      </c>
      <c r="G29" s="1104">
        <v>0.14457603861369839</v>
      </c>
      <c r="H29" s="1070">
        <v>3.177408128773121E-2</v>
      </c>
      <c r="I29" s="452"/>
      <c r="J29" s="1040"/>
      <c r="K29" s="1071">
        <f t="shared" si="12"/>
        <v>2012</v>
      </c>
      <c r="L29" s="1072">
        <f t="shared" si="12"/>
        <v>202807</v>
      </c>
      <c r="M29" s="1040"/>
      <c r="N29" s="1020"/>
      <c r="P29" s="1040"/>
    </row>
    <row r="30" spans="1:21" ht="12" customHeight="1">
      <c r="A30" s="522">
        <v>2013</v>
      </c>
      <c r="B30" s="1073">
        <v>201273.9</v>
      </c>
      <c r="C30" s="1073">
        <v>1204242.4930758923</v>
      </c>
      <c r="D30" s="1073">
        <v>12790786.275041422</v>
      </c>
      <c r="E30" s="1074">
        <v>5.9831030902461393</v>
      </c>
      <c r="F30" s="1075">
        <v>63.549155032229329</v>
      </c>
      <c r="G30" s="1107">
        <v>0.16540838777079472</v>
      </c>
      <c r="H30" s="1077">
        <v>6.3283732221064027E-3</v>
      </c>
      <c r="I30" s="452"/>
      <c r="J30" s="1040"/>
      <c r="K30" s="1071">
        <f t="shared" si="12"/>
        <v>2013</v>
      </c>
      <c r="L30" s="1072">
        <f t="shared" si="12"/>
        <v>201273.9</v>
      </c>
      <c r="M30" s="1040"/>
      <c r="N30" s="1020"/>
      <c r="P30" s="1040"/>
    </row>
    <row r="31" spans="1:21" ht="12" customHeight="1">
      <c r="A31" s="511">
        <v>2014</v>
      </c>
      <c r="B31" s="1066">
        <v>197824</v>
      </c>
      <c r="C31" s="1066">
        <v>980633.63749940379</v>
      </c>
      <c r="D31" s="1066">
        <v>10423643.860056013</v>
      </c>
      <c r="E31" s="1067">
        <v>4.9571014512870217</v>
      </c>
      <c r="F31" s="1068">
        <v>52.691502851302232</v>
      </c>
      <c r="G31" s="1104">
        <v>0.1289024391922641</v>
      </c>
      <c r="H31" s="1070">
        <v>-0.1856842428847896</v>
      </c>
      <c r="I31" s="452"/>
      <c r="J31" s="1040"/>
      <c r="K31" s="1071">
        <f t="shared" si="12"/>
        <v>2014</v>
      </c>
      <c r="L31" s="1072">
        <f t="shared" si="12"/>
        <v>197824</v>
      </c>
      <c r="M31" s="1040"/>
      <c r="N31" s="1020"/>
      <c r="P31" s="1040"/>
    </row>
    <row r="32" spans="1:21" ht="12" customHeight="1">
      <c r="A32" s="522">
        <v>2015</v>
      </c>
      <c r="B32" s="1073">
        <v>199725</v>
      </c>
      <c r="C32" s="1073">
        <v>1057163.4652972291</v>
      </c>
      <c r="D32" s="1073">
        <v>11257688.3182912</v>
      </c>
      <c r="E32" s="1074">
        <v>5.2930953325684271</v>
      </c>
      <c r="F32" s="1075">
        <v>56.365944765508573</v>
      </c>
      <c r="G32" s="1107">
        <v>0.12806132951816082</v>
      </c>
      <c r="H32" s="1077">
        <v>7.8041202005852933E-2</v>
      </c>
      <c r="I32" s="452"/>
      <c r="J32" s="1040"/>
      <c r="K32" s="1071">
        <f t="shared" si="12"/>
        <v>2015</v>
      </c>
      <c r="L32" s="1072">
        <f t="shared" si="12"/>
        <v>199725</v>
      </c>
      <c r="M32" s="1040"/>
      <c r="N32" s="1020"/>
      <c r="P32" s="1040"/>
    </row>
    <row r="33" spans="1:16" ht="12" customHeight="1">
      <c r="A33" s="511">
        <v>2016</v>
      </c>
      <c r="B33" s="1066">
        <v>199995</v>
      </c>
      <c r="C33" s="1066">
        <v>1152681.5890783148</v>
      </c>
      <c r="D33" s="1066">
        <v>12316757.98453786</v>
      </c>
      <c r="E33" s="1067">
        <v>5.7635520341924291</v>
      </c>
      <c r="F33" s="1068">
        <v>61.585329555928197</v>
      </c>
      <c r="G33" s="1104">
        <v>0.13517255002552434</v>
      </c>
      <c r="H33" s="1070">
        <v>9.0353220591320851E-2</v>
      </c>
      <c r="I33" s="452"/>
      <c r="J33" s="1040"/>
      <c r="K33" s="1071">
        <f t="shared" si="12"/>
        <v>2016</v>
      </c>
      <c r="L33" s="1072">
        <f t="shared" si="12"/>
        <v>199995</v>
      </c>
      <c r="M33" s="1040"/>
      <c r="N33" s="1020"/>
      <c r="P33" s="1040"/>
    </row>
    <row r="34" spans="1:16" ht="12" customHeight="1">
      <c r="A34" s="522">
        <v>2017</v>
      </c>
      <c r="B34" s="1073">
        <v>203138</v>
      </c>
      <c r="C34" s="1073">
        <v>1238757.2516670562</v>
      </c>
      <c r="D34" s="1073">
        <v>13218065.533287004</v>
      </c>
      <c r="E34" s="1074">
        <v>6.0981069601308286</v>
      </c>
      <c r="F34" s="1075">
        <v>65.069388953750675</v>
      </c>
      <c r="G34" s="1107">
        <v>0.14526646227110832</v>
      </c>
      <c r="H34" s="1077">
        <v>7.4674275536549137E-2</v>
      </c>
      <c r="I34" s="452"/>
      <c r="J34" s="1040"/>
      <c r="K34" s="1071">
        <f t="shared" si="12"/>
        <v>2017</v>
      </c>
      <c r="L34" s="1072">
        <f t="shared" si="12"/>
        <v>203138</v>
      </c>
      <c r="M34" s="1040"/>
      <c r="N34" s="1020"/>
      <c r="P34" s="1040"/>
    </row>
    <row r="35" spans="1:16" ht="12" customHeight="1">
      <c r="A35" s="511">
        <v>2018</v>
      </c>
      <c r="B35" s="1066">
        <v>205693</v>
      </c>
      <c r="C35" s="1066">
        <v>1117915.2635170002</v>
      </c>
      <c r="D35" s="1066">
        <v>11925785.895784821</v>
      </c>
      <c r="E35" s="1067">
        <v>5.4348726671155569</v>
      </c>
      <c r="F35" s="1068">
        <v>57.978569498159011</v>
      </c>
      <c r="G35" s="1104">
        <f>C35/'8.1'!C37</f>
        <v>0.13661842613516312</v>
      </c>
      <c r="H35" s="1070">
        <v>-9.7550983445249678E-2</v>
      </c>
      <c r="I35" s="452"/>
      <c r="J35" s="1040"/>
      <c r="K35" s="1071">
        <f t="shared" si="12"/>
        <v>2018</v>
      </c>
      <c r="L35" s="1072">
        <f t="shared" si="12"/>
        <v>205693</v>
      </c>
      <c r="M35" s="1040"/>
      <c r="N35" s="1020"/>
      <c r="P35" s="1040"/>
    </row>
    <row r="36" spans="1:16" ht="12" customHeight="1">
      <c r="A36" s="522">
        <v>2019</v>
      </c>
      <c r="B36" s="1073">
        <f>B25</f>
        <v>206267</v>
      </c>
      <c r="C36" s="1073">
        <f t="shared" ref="C36:F36" si="13">C25</f>
        <v>1201475.0959205984</v>
      </c>
      <c r="D36" s="1073">
        <f t="shared" si="13"/>
        <v>12826305.476369996</v>
      </c>
      <c r="E36" s="1078">
        <f t="shared" si="13"/>
        <v>5.8248536892503324</v>
      </c>
      <c r="F36" s="1078">
        <f t="shared" si="13"/>
        <v>62.183022375707196</v>
      </c>
      <c r="G36" s="1107">
        <f>C36/'8.1'!C38</f>
        <v>0.14028337123313861</v>
      </c>
      <c r="H36" s="1077">
        <f>(C36-C35)/C35</f>
        <v>7.4746123548502227E-2</v>
      </c>
      <c r="I36" s="452"/>
      <c r="J36" s="1040"/>
      <c r="K36" s="1071">
        <f t="shared" si="12"/>
        <v>2019</v>
      </c>
      <c r="L36" s="1072">
        <f t="shared" si="12"/>
        <v>206267</v>
      </c>
      <c r="M36" s="1040"/>
      <c r="N36" s="1020"/>
      <c r="P36" s="1040"/>
    </row>
    <row r="37" spans="1:16" ht="12" customHeight="1">
      <c r="A37" s="1080"/>
      <c r="C37" s="1081"/>
      <c r="D37" s="1082"/>
    </row>
    <row r="38" spans="1:16" ht="14.1" customHeight="1">
      <c r="A38" s="1080"/>
      <c r="C38" s="1081"/>
      <c r="D38" s="1082"/>
    </row>
    <row r="39" spans="1:16" ht="14.1" customHeight="1">
      <c r="C39" s="1081"/>
      <c r="D39" s="1082"/>
    </row>
    <row r="40" spans="1:16" ht="14.1" customHeight="1">
      <c r="C40" s="1081"/>
      <c r="D40" s="761"/>
    </row>
    <row r="41" spans="1:16" ht="14.1" customHeight="1"/>
    <row r="42" spans="1:16" ht="14.1" customHeight="1"/>
    <row r="43" spans="1:16" ht="14.1" customHeight="1"/>
    <row r="44" spans="1:16" ht="14.1" customHeight="1"/>
    <row r="45" spans="1:16" ht="14.1" customHeight="1"/>
    <row r="46" spans="1:16" ht="14.1" customHeight="1"/>
    <row r="47" spans="1:16" ht="14.1" customHeight="1"/>
    <row r="48" spans="1:16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0">
    <mergeCell ref="J13:P13"/>
    <mergeCell ref="J25:P25"/>
    <mergeCell ref="J3:P3"/>
    <mergeCell ref="B4:B6"/>
    <mergeCell ref="C4:F4"/>
    <mergeCell ref="G4:G5"/>
    <mergeCell ref="H4:H5"/>
    <mergeCell ref="C5:D5"/>
    <mergeCell ref="E5:F5"/>
    <mergeCell ref="A3:H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R61"/>
  <sheetViews>
    <sheetView showGridLines="0" tabSelected="1" zoomScaleNormal="100" zoomScaleSheetLayoutView="100" workbookViewId="0">
      <selection activeCell="D9" sqref="D9:D18"/>
    </sheetView>
  </sheetViews>
  <sheetFormatPr defaultRowHeight="11.25"/>
  <cols>
    <col min="1" max="1" width="8.42578125" style="448" customWidth="1"/>
    <col min="2" max="8" width="9.7109375" style="448" customWidth="1"/>
    <col min="9" max="9" width="1.7109375" style="448" customWidth="1"/>
    <col min="10" max="10" width="7.5703125" style="448" customWidth="1"/>
    <col min="11" max="15" width="9.7109375" style="448" customWidth="1"/>
    <col min="16" max="16" width="9.5703125" style="448" customWidth="1"/>
    <col min="17" max="17" width="9.140625" style="448"/>
    <col min="18" max="18" width="9.140625" style="1080"/>
    <col min="19" max="245" width="9.140625" style="448"/>
    <col min="246" max="258" width="10.7109375" style="448" customWidth="1"/>
    <col min="259" max="501" width="9.140625" style="448"/>
    <col min="502" max="514" width="10.7109375" style="448" customWidth="1"/>
    <col min="515" max="757" width="9.140625" style="448"/>
    <col min="758" max="770" width="10.7109375" style="448" customWidth="1"/>
    <col min="771" max="1013" width="9.140625" style="448"/>
    <col min="1014" max="1026" width="10.7109375" style="448" customWidth="1"/>
    <col min="1027" max="1269" width="9.140625" style="448"/>
    <col min="1270" max="1282" width="10.7109375" style="448" customWidth="1"/>
    <col min="1283" max="1525" width="9.140625" style="448"/>
    <col min="1526" max="1538" width="10.7109375" style="448" customWidth="1"/>
    <col min="1539" max="1781" width="9.140625" style="448"/>
    <col min="1782" max="1794" width="10.7109375" style="448" customWidth="1"/>
    <col min="1795" max="2037" width="9.140625" style="448"/>
    <col min="2038" max="2050" width="10.7109375" style="448" customWidth="1"/>
    <col min="2051" max="2293" width="9.140625" style="448"/>
    <col min="2294" max="2306" width="10.7109375" style="448" customWidth="1"/>
    <col min="2307" max="2549" width="9.140625" style="448"/>
    <col min="2550" max="2562" width="10.7109375" style="448" customWidth="1"/>
    <col min="2563" max="2805" width="9.140625" style="448"/>
    <col min="2806" max="2818" width="10.7109375" style="448" customWidth="1"/>
    <col min="2819" max="3061" width="9.140625" style="448"/>
    <col min="3062" max="3074" width="10.7109375" style="448" customWidth="1"/>
    <col min="3075" max="3317" width="9.140625" style="448"/>
    <col min="3318" max="3330" width="10.7109375" style="448" customWidth="1"/>
    <col min="3331" max="3573" width="9.140625" style="448"/>
    <col min="3574" max="3586" width="10.7109375" style="448" customWidth="1"/>
    <col min="3587" max="3829" width="9.140625" style="448"/>
    <col min="3830" max="3842" width="10.7109375" style="448" customWidth="1"/>
    <col min="3843" max="4085" width="9.140625" style="448"/>
    <col min="4086" max="4098" width="10.7109375" style="448" customWidth="1"/>
    <col min="4099" max="4341" width="9.140625" style="448"/>
    <col min="4342" max="4354" width="10.7109375" style="448" customWidth="1"/>
    <col min="4355" max="4597" width="9.140625" style="448"/>
    <col min="4598" max="4610" width="10.7109375" style="448" customWidth="1"/>
    <col min="4611" max="4853" width="9.140625" style="448"/>
    <col min="4854" max="4866" width="10.7109375" style="448" customWidth="1"/>
    <col min="4867" max="5109" width="9.140625" style="448"/>
    <col min="5110" max="5122" width="10.7109375" style="448" customWidth="1"/>
    <col min="5123" max="5365" width="9.140625" style="448"/>
    <col min="5366" max="5378" width="10.7109375" style="448" customWidth="1"/>
    <col min="5379" max="5621" width="9.140625" style="448"/>
    <col min="5622" max="5634" width="10.7109375" style="448" customWidth="1"/>
    <col min="5635" max="5877" width="9.140625" style="448"/>
    <col min="5878" max="5890" width="10.7109375" style="448" customWidth="1"/>
    <col min="5891" max="6133" width="9.140625" style="448"/>
    <col min="6134" max="6146" width="10.7109375" style="448" customWidth="1"/>
    <col min="6147" max="6389" width="9.140625" style="448"/>
    <col min="6390" max="6402" width="10.7109375" style="448" customWidth="1"/>
    <col min="6403" max="6645" width="9.140625" style="448"/>
    <col min="6646" max="6658" width="10.7109375" style="448" customWidth="1"/>
    <col min="6659" max="6901" width="9.140625" style="448"/>
    <col min="6902" max="6914" width="10.7109375" style="448" customWidth="1"/>
    <col min="6915" max="7157" width="9.140625" style="448"/>
    <col min="7158" max="7170" width="10.7109375" style="448" customWidth="1"/>
    <col min="7171" max="7413" width="9.140625" style="448"/>
    <col min="7414" max="7426" width="10.7109375" style="448" customWidth="1"/>
    <col min="7427" max="7669" width="9.140625" style="448"/>
    <col min="7670" max="7682" width="10.7109375" style="448" customWidth="1"/>
    <col min="7683" max="7925" width="9.140625" style="448"/>
    <col min="7926" max="7938" width="10.7109375" style="448" customWidth="1"/>
    <col min="7939" max="8181" width="9.140625" style="448"/>
    <col min="8182" max="8194" width="10.7109375" style="448" customWidth="1"/>
    <col min="8195" max="8437" width="9.140625" style="448"/>
    <col min="8438" max="8450" width="10.7109375" style="448" customWidth="1"/>
    <col min="8451" max="8693" width="9.140625" style="448"/>
    <col min="8694" max="8706" width="10.7109375" style="448" customWidth="1"/>
    <col min="8707" max="8949" width="9.140625" style="448"/>
    <col min="8950" max="8962" width="10.7109375" style="448" customWidth="1"/>
    <col min="8963" max="9205" width="9.140625" style="448"/>
    <col min="9206" max="9218" width="10.7109375" style="448" customWidth="1"/>
    <col min="9219" max="9461" width="9.140625" style="448"/>
    <col min="9462" max="9474" width="10.7109375" style="448" customWidth="1"/>
    <col min="9475" max="9717" width="9.140625" style="448"/>
    <col min="9718" max="9730" width="10.7109375" style="448" customWidth="1"/>
    <col min="9731" max="9973" width="9.140625" style="448"/>
    <col min="9974" max="9986" width="10.7109375" style="448" customWidth="1"/>
    <col min="9987" max="10229" width="9.140625" style="448"/>
    <col min="10230" max="10242" width="10.7109375" style="448" customWidth="1"/>
    <col min="10243" max="10485" width="9.140625" style="448"/>
    <col min="10486" max="10498" width="10.7109375" style="448" customWidth="1"/>
    <col min="10499" max="10741" width="9.140625" style="448"/>
    <col min="10742" max="10754" width="10.7109375" style="448" customWidth="1"/>
    <col min="10755" max="10997" width="9.140625" style="448"/>
    <col min="10998" max="11010" width="10.7109375" style="448" customWidth="1"/>
    <col min="11011" max="11253" width="9.140625" style="448"/>
    <col min="11254" max="11266" width="10.7109375" style="448" customWidth="1"/>
    <col min="11267" max="11509" width="9.140625" style="448"/>
    <col min="11510" max="11522" width="10.7109375" style="448" customWidth="1"/>
    <col min="11523" max="11765" width="9.140625" style="448"/>
    <col min="11766" max="11778" width="10.7109375" style="448" customWidth="1"/>
    <col min="11779" max="12021" width="9.140625" style="448"/>
    <col min="12022" max="12034" width="10.7109375" style="448" customWidth="1"/>
    <col min="12035" max="12277" width="9.140625" style="448"/>
    <col min="12278" max="12290" width="10.7109375" style="448" customWidth="1"/>
    <col min="12291" max="12533" width="9.140625" style="448"/>
    <col min="12534" max="12546" width="10.7109375" style="448" customWidth="1"/>
    <col min="12547" max="12789" width="9.140625" style="448"/>
    <col min="12790" max="12802" width="10.7109375" style="448" customWidth="1"/>
    <col min="12803" max="13045" width="9.140625" style="448"/>
    <col min="13046" max="13058" width="10.7109375" style="448" customWidth="1"/>
    <col min="13059" max="13301" width="9.140625" style="448"/>
    <col min="13302" max="13314" width="10.7109375" style="448" customWidth="1"/>
    <col min="13315" max="13557" width="9.140625" style="448"/>
    <col min="13558" max="13570" width="10.7109375" style="448" customWidth="1"/>
    <col min="13571" max="13813" width="9.140625" style="448"/>
    <col min="13814" max="13826" width="10.7109375" style="448" customWidth="1"/>
    <col min="13827" max="14069" width="9.140625" style="448"/>
    <col min="14070" max="14082" width="10.7109375" style="448" customWidth="1"/>
    <col min="14083" max="14325" width="9.140625" style="448"/>
    <col min="14326" max="14338" width="10.7109375" style="448" customWidth="1"/>
    <col min="14339" max="14581" width="9.140625" style="448"/>
    <col min="14582" max="14594" width="10.7109375" style="448" customWidth="1"/>
    <col min="14595" max="14837" width="9.140625" style="448"/>
    <col min="14838" max="14850" width="10.7109375" style="448" customWidth="1"/>
    <col min="14851" max="15093" width="9.140625" style="448"/>
    <col min="15094" max="15106" width="10.7109375" style="448" customWidth="1"/>
    <col min="15107" max="15349" width="9.140625" style="448"/>
    <col min="15350" max="15362" width="10.7109375" style="448" customWidth="1"/>
    <col min="15363" max="15605" width="9.140625" style="448"/>
    <col min="15606" max="15618" width="10.7109375" style="448" customWidth="1"/>
    <col min="15619" max="15861" width="9.140625" style="448"/>
    <col min="15862" max="15874" width="10.7109375" style="448" customWidth="1"/>
    <col min="15875" max="16117" width="9.140625" style="448"/>
    <col min="16118" max="16130" width="10.7109375" style="448" customWidth="1"/>
    <col min="16131" max="16384" width="9.140625" style="448"/>
  </cols>
  <sheetData>
    <row r="1" spans="1:18" ht="18" customHeight="1">
      <c r="A1" s="777" t="s">
        <v>515</v>
      </c>
      <c r="B1" s="777"/>
      <c r="C1" s="777"/>
      <c r="D1" s="777"/>
      <c r="F1" s="806"/>
    </row>
    <row r="2" spans="1:18" ht="5.0999999999999996" customHeight="1">
      <c r="A2" s="1096"/>
      <c r="B2" s="1096"/>
      <c r="C2" s="1096"/>
      <c r="D2" s="1096"/>
      <c r="E2" s="486"/>
      <c r="F2" s="1097"/>
      <c r="G2" s="486"/>
      <c r="H2" s="486"/>
    </row>
    <row r="3" spans="1:18" ht="16.5" customHeight="1">
      <c r="A3" s="1674">
        <v>2019</v>
      </c>
      <c r="B3" s="1675"/>
      <c r="C3" s="1675"/>
      <c r="D3" s="1675"/>
      <c r="E3" s="1675"/>
      <c r="F3" s="1675"/>
      <c r="G3" s="1675"/>
      <c r="H3" s="1676"/>
      <c r="I3" s="1093"/>
      <c r="J3" s="1667" t="s">
        <v>450</v>
      </c>
      <c r="K3" s="1667"/>
      <c r="L3" s="1667"/>
      <c r="M3" s="1667"/>
      <c r="N3" s="1667"/>
      <c r="O3" s="1667"/>
      <c r="P3" s="1667"/>
    </row>
    <row r="4" spans="1:18" ht="28.5" customHeight="1">
      <c r="A4" s="97"/>
      <c r="B4" s="1657" t="s">
        <v>234</v>
      </c>
      <c r="C4" s="1765" t="s">
        <v>265</v>
      </c>
      <c r="D4" s="1766"/>
      <c r="E4" s="1766"/>
      <c r="F4" s="1767"/>
      <c r="G4" s="1657" t="s">
        <v>233</v>
      </c>
      <c r="H4" s="1657" t="s">
        <v>235</v>
      </c>
      <c r="I4" s="1094"/>
      <c r="J4" s="1094"/>
      <c r="K4" s="1094"/>
      <c r="L4" s="1094"/>
      <c r="M4" s="1094"/>
      <c r="N4" s="1094"/>
      <c r="O4" s="1094"/>
    </row>
    <row r="5" spans="1:18" ht="26.25" customHeight="1">
      <c r="A5" s="187"/>
      <c r="B5" s="1764"/>
      <c r="C5" s="1765" t="s">
        <v>236</v>
      </c>
      <c r="D5" s="1767"/>
      <c r="E5" s="1597" t="s">
        <v>237</v>
      </c>
      <c r="F5" s="1578"/>
      <c r="G5" s="1661"/>
      <c r="H5" s="1661"/>
      <c r="I5" s="1094"/>
      <c r="J5" s="1094"/>
      <c r="K5" s="1094"/>
      <c r="L5" s="1094"/>
      <c r="M5" s="1094"/>
      <c r="N5" s="1094"/>
      <c r="O5" s="1094"/>
    </row>
    <row r="6" spans="1:18" ht="14.1" customHeight="1">
      <c r="A6" s="67" t="str">
        <f>'6.1'!A8</f>
        <v>Období</v>
      </c>
      <c r="B6" s="1661"/>
      <c r="C6" s="188" t="s">
        <v>445</v>
      </c>
      <c r="D6" s="188" t="s">
        <v>3</v>
      </c>
      <c r="E6" s="188" t="s">
        <v>445</v>
      </c>
      <c r="F6" s="188" t="s">
        <v>3</v>
      </c>
      <c r="G6" s="188" t="s">
        <v>50</v>
      </c>
      <c r="H6" s="188" t="s">
        <v>50</v>
      </c>
      <c r="I6" s="806"/>
      <c r="J6" s="806"/>
      <c r="K6" s="806"/>
      <c r="L6" s="806"/>
      <c r="M6" s="806"/>
      <c r="N6" s="806"/>
      <c r="O6" s="806"/>
      <c r="R6" s="761">
        <v>2018</v>
      </c>
    </row>
    <row r="7" spans="1:18" ht="12" customHeight="1">
      <c r="A7" s="511" t="str">
        <f>'6.1'!A9</f>
        <v>leden</v>
      </c>
      <c r="B7" s="1066">
        <v>2625606</v>
      </c>
      <c r="C7" s="1066">
        <v>400252.04312767216</v>
      </c>
      <c r="D7" s="1066">
        <v>4279268.7109299991</v>
      </c>
      <c r="E7" s="1067">
        <f>C7/B7</f>
        <v>0.15244177653755825</v>
      </c>
      <c r="F7" s="1068">
        <f>D7/B7</f>
        <v>1.6298213482639814</v>
      </c>
      <c r="G7" s="1104">
        <f>C7/'8.1'!C9</f>
        <v>0.31176678993354456</v>
      </c>
      <c r="H7" s="1070">
        <f>(C7-R7)/R7</f>
        <v>9.8604098187258751E-2</v>
      </c>
      <c r="I7" s="452"/>
      <c r="J7" s="452"/>
      <c r="K7" s="452"/>
      <c r="L7" s="452"/>
      <c r="M7" s="452"/>
      <c r="N7" s="452"/>
      <c r="O7" s="452"/>
      <c r="R7" s="752">
        <v>364327.82636447856</v>
      </c>
    </row>
    <row r="8" spans="1:18" ht="12" customHeight="1">
      <c r="A8" s="547" t="str">
        <f>'6.1'!A10</f>
        <v>únor</v>
      </c>
      <c r="B8" s="1084">
        <v>2624452</v>
      </c>
      <c r="C8" s="1084">
        <v>326875.92612364673</v>
      </c>
      <c r="D8" s="1084">
        <v>3491898.3298800001</v>
      </c>
      <c r="E8" s="1085">
        <f t="shared" ref="E8:E25" si="0">C8/B8</f>
        <v>0.12455016366222234</v>
      </c>
      <c r="F8" s="1086">
        <f t="shared" ref="F8:F25" si="1">D8/B8</f>
        <v>1.330524745691672</v>
      </c>
      <c r="G8" s="1110">
        <f>C8/'8.1'!C10</f>
        <v>0.32575435091609717</v>
      </c>
      <c r="H8" s="1088">
        <f t="shared" ref="H8:H25" si="2">(C8-R8)/R8</f>
        <v>-0.17822359990025849</v>
      </c>
      <c r="I8" s="452"/>
      <c r="J8" s="452"/>
      <c r="K8" s="452"/>
      <c r="L8" s="452"/>
      <c r="M8" s="452"/>
      <c r="N8" s="452"/>
      <c r="O8" s="452"/>
      <c r="R8" s="752">
        <v>397767.4779708602</v>
      </c>
    </row>
    <row r="9" spans="1:18" ht="12" customHeight="1">
      <c r="A9" s="522" t="str">
        <f>'6.1'!A11</f>
        <v>březen</v>
      </c>
      <c r="B9" s="1073">
        <v>2623223</v>
      </c>
      <c r="C9" s="1073">
        <v>254791.25482</v>
      </c>
      <c r="D9" s="1073">
        <v>2718891.4835299999</v>
      </c>
      <c r="E9" s="1074">
        <f t="shared" si="0"/>
        <v>9.7129086936184994E-2</v>
      </c>
      <c r="F9" s="1075">
        <f t="shared" si="1"/>
        <v>1.036469824917668</v>
      </c>
      <c r="G9" s="1107">
        <f>C9/'8.1'!C11</f>
        <v>0.30177873837653107</v>
      </c>
      <c r="H9" s="1077">
        <f t="shared" si="2"/>
        <v>-0.3213279765104321</v>
      </c>
      <c r="I9" s="452"/>
      <c r="J9" s="452"/>
      <c r="K9" s="452"/>
      <c r="L9" s="452"/>
      <c r="M9" s="452"/>
      <c r="N9" s="452"/>
      <c r="O9" s="452"/>
      <c r="R9" s="752">
        <v>375426.19409877073</v>
      </c>
    </row>
    <row r="10" spans="1:18" ht="12" customHeight="1">
      <c r="A10" s="511" t="str">
        <f>'6.1'!A12</f>
        <v>duben</v>
      </c>
      <c r="B10" s="1066">
        <v>2622083</v>
      </c>
      <c r="C10" s="1066">
        <v>147328.62539718841</v>
      </c>
      <c r="D10" s="1066">
        <v>1573114.8332560714</v>
      </c>
      <c r="E10" s="1067">
        <f t="shared" si="0"/>
        <v>5.6187628460726995E-2</v>
      </c>
      <c r="F10" s="1068">
        <f t="shared" si="1"/>
        <v>0.59994852689867995</v>
      </c>
      <c r="G10" s="1104">
        <f>C10/'8.1'!C12</f>
        <v>0.24508790100437067</v>
      </c>
      <c r="H10" s="1070">
        <f t="shared" si="2"/>
        <v>0.41593622778342121</v>
      </c>
      <c r="I10" s="452"/>
      <c r="J10" s="452"/>
      <c r="K10" s="452"/>
      <c r="L10" s="452"/>
      <c r="M10" s="452"/>
      <c r="N10" s="452"/>
      <c r="O10" s="452"/>
      <c r="R10" s="752">
        <v>104050.32550641363</v>
      </c>
    </row>
    <row r="11" spans="1:18" ht="12" customHeight="1">
      <c r="A11" s="547" t="str">
        <f>'6.1'!A13</f>
        <v>květen</v>
      </c>
      <c r="B11" s="1084">
        <v>2620983</v>
      </c>
      <c r="C11" s="1084">
        <v>127661.30121508105</v>
      </c>
      <c r="D11" s="1084">
        <v>1359486.4582416522</v>
      </c>
      <c r="E11" s="1085">
        <f t="shared" si="0"/>
        <v>4.870741291152253E-2</v>
      </c>
      <c r="F11" s="1086">
        <f t="shared" si="1"/>
        <v>0.51869335216659251</v>
      </c>
      <c r="G11" s="1110">
        <f>C11/'8.1'!C13</f>
        <v>0.22904900239744722</v>
      </c>
      <c r="H11" s="1088">
        <f t="shared" si="2"/>
        <v>1.6679852945748102</v>
      </c>
      <c r="I11" s="452"/>
      <c r="J11" s="452"/>
      <c r="K11" s="452"/>
      <c r="L11" s="452"/>
      <c r="M11" s="452"/>
      <c r="N11" s="452"/>
      <c r="O11" s="452"/>
      <c r="R11" s="752">
        <v>47849.327158838823</v>
      </c>
    </row>
    <row r="12" spans="1:18" ht="12" customHeight="1">
      <c r="A12" s="522" t="str">
        <f>'6.1'!A14</f>
        <v>červen</v>
      </c>
      <c r="B12" s="1073">
        <v>2619705</v>
      </c>
      <c r="C12" s="1073">
        <v>31134.172397070615</v>
      </c>
      <c r="D12" s="1073">
        <v>332083.84963498928</v>
      </c>
      <c r="E12" s="1074">
        <f t="shared" si="0"/>
        <v>1.1884610059938282E-2</v>
      </c>
      <c r="F12" s="1075">
        <f t="shared" si="1"/>
        <v>0.12676383395649102</v>
      </c>
      <c r="G12" s="1107">
        <f>C12/'8.1'!C14</f>
        <v>8.2452630687449319E-2</v>
      </c>
      <c r="H12" s="1077">
        <f t="shared" si="2"/>
        <v>-5.3903247784485672E-2</v>
      </c>
      <c r="I12" s="452"/>
      <c r="J12" s="452"/>
      <c r="K12" s="452"/>
      <c r="L12" s="452"/>
      <c r="M12" s="452"/>
      <c r="N12" s="452"/>
      <c r="O12" s="452"/>
      <c r="R12" s="752">
        <v>32908.021641721549</v>
      </c>
    </row>
    <row r="13" spans="1:18" ht="12" customHeight="1">
      <c r="A13" s="511" t="str">
        <f>'6.1'!A15</f>
        <v>červenec</v>
      </c>
      <c r="B13" s="1066">
        <v>2618822</v>
      </c>
      <c r="C13" s="1066">
        <v>29397.765916345303</v>
      </c>
      <c r="D13" s="1066">
        <v>313802.42515765072</v>
      </c>
      <c r="E13" s="1067">
        <f t="shared" si="0"/>
        <v>1.1225568563401905E-2</v>
      </c>
      <c r="F13" s="1068">
        <f t="shared" si="1"/>
        <v>0.11982579387130959</v>
      </c>
      <c r="G13" s="1104">
        <f>C13/'8.1'!C15</f>
        <v>7.4987073881379304E-2</v>
      </c>
      <c r="H13" s="1070">
        <f t="shared" si="2"/>
        <v>-0.16224956143171926</v>
      </c>
      <c r="I13" s="452"/>
      <c r="J13" s="1763" t="s">
        <v>451</v>
      </c>
      <c r="K13" s="1763"/>
      <c r="L13" s="1763"/>
      <c r="M13" s="1763"/>
      <c r="N13" s="1763"/>
      <c r="O13" s="1763"/>
      <c r="P13" s="1763"/>
      <c r="R13" s="752">
        <v>35091.316653425114</v>
      </c>
    </row>
    <row r="14" spans="1:18" ht="12" customHeight="1">
      <c r="A14" s="547" t="str">
        <f>'6.1'!A16</f>
        <v>srpen</v>
      </c>
      <c r="B14" s="1084">
        <v>2618082</v>
      </c>
      <c r="C14" s="1084">
        <v>32201.7866740875</v>
      </c>
      <c r="D14" s="1084">
        <v>343088.56030846067</v>
      </c>
      <c r="E14" s="1085">
        <f t="shared" si="0"/>
        <v>1.2299762449796263E-2</v>
      </c>
      <c r="F14" s="1086">
        <f t="shared" si="1"/>
        <v>0.1310457656820759</v>
      </c>
      <c r="G14" s="1110">
        <f>C14/'8.1'!C16</f>
        <v>8.4439766240655786E-2</v>
      </c>
      <c r="H14" s="1088">
        <f t="shared" si="2"/>
        <v>2.5711979523020307E-2</v>
      </c>
      <c r="I14" s="452"/>
      <c r="K14" s="761"/>
      <c r="L14" s="666" t="str">
        <f>C5</f>
        <v>Celková spotřeba</v>
      </c>
      <c r="R14" s="752">
        <v>31394.570129776657</v>
      </c>
    </row>
    <row r="15" spans="1:18" ht="12" customHeight="1">
      <c r="A15" s="522" t="str">
        <f>'6.1'!A17</f>
        <v>září</v>
      </c>
      <c r="B15" s="1073">
        <v>2618247</v>
      </c>
      <c r="C15" s="1073">
        <v>57920.994560246661</v>
      </c>
      <c r="D15" s="1073">
        <v>617903.02479815902</v>
      </c>
      <c r="E15" s="1074">
        <f t="shared" si="0"/>
        <v>2.2122051342079896E-2</v>
      </c>
      <c r="F15" s="1075">
        <f t="shared" si="1"/>
        <v>0.23599875214147445</v>
      </c>
      <c r="G15" s="1107">
        <f>C15/'8.1'!C17</f>
        <v>0.1224265155056742</v>
      </c>
      <c r="H15" s="1077">
        <f t="shared" si="2"/>
        <v>0.18801843681593555</v>
      </c>
      <c r="I15" s="452"/>
      <c r="J15" s="452"/>
      <c r="K15" s="1090">
        <f>A27</f>
        <v>2010</v>
      </c>
      <c r="L15" s="1090">
        <f>C27</f>
        <v>2905522.696831625</v>
      </c>
      <c r="M15" s="1091"/>
      <c r="N15" s="1091"/>
      <c r="O15" s="1091"/>
      <c r="R15" s="752">
        <v>48754.289298307071</v>
      </c>
    </row>
    <row r="16" spans="1:18" ht="12" customHeight="1">
      <c r="A16" s="511" t="str">
        <f>'6.1'!A18</f>
        <v>říjen</v>
      </c>
      <c r="B16" s="1066">
        <v>2618740</v>
      </c>
      <c r="C16" s="1066">
        <v>151816.21601890645</v>
      </c>
      <c r="D16" s="1066">
        <v>1616762.3794981968</v>
      </c>
      <c r="E16" s="1067">
        <f t="shared" si="0"/>
        <v>5.7973000763308476E-2</v>
      </c>
      <c r="F16" s="1068">
        <f t="shared" si="1"/>
        <v>0.61738178646914044</v>
      </c>
      <c r="G16" s="1104">
        <f>C16/'8.1'!C18</f>
        <v>0.21325676342019834</v>
      </c>
      <c r="H16" s="1070">
        <f t="shared" si="2"/>
        <v>1.8229568702165765E-2</v>
      </c>
      <c r="I16" s="452"/>
      <c r="J16" s="452"/>
      <c r="K16" s="1090">
        <f t="shared" ref="K16:K24" si="3">A28</f>
        <v>2011</v>
      </c>
      <c r="L16" s="1090">
        <f t="shared" ref="L16:L24" si="4">C28</f>
        <v>2443944.6972930189</v>
      </c>
      <c r="M16" s="1091"/>
      <c r="N16" s="1091"/>
      <c r="O16" s="1091"/>
      <c r="R16" s="752">
        <v>149098.21977809112</v>
      </c>
    </row>
    <row r="17" spans="1:18" ht="12" customHeight="1">
      <c r="A17" s="547" t="str">
        <f>'6.1'!A19</f>
        <v>listopad</v>
      </c>
      <c r="B17" s="1084">
        <v>2619434</v>
      </c>
      <c r="C17" s="1084">
        <v>248045.14119093469</v>
      </c>
      <c r="D17" s="1084">
        <v>2644206.3474897407</v>
      </c>
      <c r="E17" s="1085">
        <f t="shared" si="0"/>
        <v>9.4694174844998841E-2</v>
      </c>
      <c r="F17" s="1086">
        <f t="shared" si="1"/>
        <v>1.009457137492199</v>
      </c>
      <c r="G17" s="1110">
        <f>C17/'8.1'!C19</f>
        <v>0.27609719021488849</v>
      </c>
      <c r="H17" s="1088">
        <f t="shared" si="2"/>
        <v>-0.10947769433374048</v>
      </c>
      <c r="I17" s="452"/>
      <c r="J17" s="452"/>
      <c r="K17" s="1090">
        <f t="shared" si="3"/>
        <v>2012</v>
      </c>
      <c r="L17" s="1090">
        <f t="shared" si="4"/>
        <v>2468975.0847144169</v>
      </c>
      <c r="M17" s="1091"/>
      <c r="N17" s="1091"/>
      <c r="O17" s="1091"/>
      <c r="R17" s="752">
        <v>278538.94238545262</v>
      </c>
    </row>
    <row r="18" spans="1:18" ht="12" customHeight="1">
      <c r="A18" s="522" t="str">
        <f>'6.1'!A20</f>
        <v>prosinec</v>
      </c>
      <c r="B18" s="1073">
        <v>2619793</v>
      </c>
      <c r="C18" s="1073">
        <v>365809.37760291359</v>
      </c>
      <c r="D18" s="1073">
        <v>3909889.0561750797</v>
      </c>
      <c r="E18" s="1074">
        <f t="shared" si="0"/>
        <v>0.13963293191596191</v>
      </c>
      <c r="F18" s="1075">
        <f t="shared" si="1"/>
        <v>1.4924419815516263</v>
      </c>
      <c r="G18" s="1107">
        <f>C18/'8.1'!C20</f>
        <v>0.35167438191283779</v>
      </c>
      <c r="H18" s="1077">
        <f t="shared" si="2"/>
        <v>-0.10872783935257595</v>
      </c>
      <c r="I18" s="452"/>
      <c r="J18" s="452"/>
      <c r="K18" s="1090">
        <f t="shared" si="3"/>
        <v>2013</v>
      </c>
      <c r="L18" s="1090">
        <f t="shared" si="4"/>
        <v>2473738.6571432869</v>
      </c>
      <c r="M18" s="1091"/>
      <c r="N18" s="1091"/>
      <c r="O18" s="1091"/>
      <c r="R18" s="752">
        <v>410435.09912526386</v>
      </c>
    </row>
    <row r="19" spans="1:18" ht="12" customHeight="1">
      <c r="A19" s="511" t="str">
        <f>'6.1'!A21</f>
        <v>I. čtvrtletí</v>
      </c>
      <c r="B19" s="1066">
        <f>B9</f>
        <v>2623223</v>
      </c>
      <c r="C19" s="1066">
        <f t="shared" ref="C19:D19" si="5">SUM(C7:C9)</f>
        <v>981919.22407131887</v>
      </c>
      <c r="D19" s="1066">
        <f t="shared" si="5"/>
        <v>10490058.52434</v>
      </c>
      <c r="E19" s="1067">
        <f t="shared" si="0"/>
        <v>0.37431786168058107</v>
      </c>
      <c r="F19" s="1068">
        <f t="shared" si="1"/>
        <v>3.9989198494904934</v>
      </c>
      <c r="G19" s="1104">
        <f>C19/'8.1'!C21</f>
        <v>0.31355593850102714</v>
      </c>
      <c r="H19" s="1070">
        <f t="shared" si="2"/>
        <v>-0.13679062292623909</v>
      </c>
      <c r="I19" s="452"/>
      <c r="J19" s="452"/>
      <c r="K19" s="1090">
        <f t="shared" si="3"/>
        <v>2014</v>
      </c>
      <c r="L19" s="1090">
        <f t="shared" si="4"/>
        <v>1999119.7194391894</v>
      </c>
      <c r="M19" s="1091"/>
      <c r="N19" s="1091"/>
      <c r="O19" s="1091"/>
      <c r="R19" s="752">
        <v>1137521.4984341096</v>
      </c>
    </row>
    <row r="20" spans="1:18" ht="12" customHeight="1">
      <c r="A20" s="547" t="str">
        <f>'6.1'!A22</f>
        <v>II. čtvrtletí</v>
      </c>
      <c r="B20" s="1084">
        <f>B12</f>
        <v>2619705</v>
      </c>
      <c r="C20" s="1084">
        <f t="shared" ref="C20:D20" si="6">SUM(C10:C12)</f>
        <v>306124.09900934011</v>
      </c>
      <c r="D20" s="1084">
        <f t="shared" si="6"/>
        <v>3264685.1411327128</v>
      </c>
      <c r="E20" s="1085">
        <f t="shared" si="0"/>
        <v>0.11685441643594989</v>
      </c>
      <c r="F20" s="1086">
        <f t="shared" si="1"/>
        <v>1.2462033477558401</v>
      </c>
      <c r="G20" s="1110">
        <f>C20/'8.1'!C22</f>
        <v>0.19928915894289434</v>
      </c>
      <c r="H20" s="1088">
        <f t="shared" si="2"/>
        <v>0.65644689895752917</v>
      </c>
      <c r="I20" s="452"/>
      <c r="J20" s="452"/>
      <c r="K20" s="1090">
        <f t="shared" si="3"/>
        <v>2015</v>
      </c>
      <c r="L20" s="1090">
        <f t="shared" si="4"/>
        <v>2171135.5106019503</v>
      </c>
      <c r="M20" s="1091"/>
      <c r="N20" s="1091"/>
      <c r="O20" s="1091"/>
      <c r="R20" s="752">
        <v>184807.67430697399</v>
      </c>
    </row>
    <row r="21" spans="1:18" ht="12" customHeight="1">
      <c r="A21" s="547" t="str">
        <f>'6.1'!A23</f>
        <v>III. čtvrtletí</v>
      </c>
      <c r="B21" s="1084">
        <f>B15</f>
        <v>2618247</v>
      </c>
      <c r="C21" s="1084">
        <f t="shared" ref="C21:D21" si="7">SUM(C13:C15)</f>
        <v>119520.54715067946</v>
      </c>
      <c r="D21" s="1084">
        <f t="shared" si="7"/>
        <v>1274794.0102642705</v>
      </c>
      <c r="E21" s="1085">
        <f t="shared" si="0"/>
        <v>4.5649072509461278E-2</v>
      </c>
      <c r="F21" s="1086">
        <f t="shared" si="1"/>
        <v>0.4868883685398171</v>
      </c>
      <c r="G21" s="1110">
        <f>C21/'8.1'!C23</f>
        <v>9.5884599767928069E-2</v>
      </c>
      <c r="H21" s="1088">
        <f t="shared" si="2"/>
        <v>3.7143045201034189E-2</v>
      </c>
      <c r="I21" s="452"/>
      <c r="J21" s="452"/>
      <c r="K21" s="1090">
        <f t="shared" si="3"/>
        <v>2016</v>
      </c>
      <c r="L21" s="1090">
        <f t="shared" si="4"/>
        <v>2368461.0261057094</v>
      </c>
      <c r="M21" s="1091"/>
      <c r="N21" s="1091"/>
      <c r="O21" s="1091"/>
      <c r="R21" s="752">
        <v>115240.17608150883</v>
      </c>
    </row>
    <row r="22" spans="1:18" ht="12" customHeight="1">
      <c r="A22" s="522" t="str">
        <f>'6.1'!A24</f>
        <v>IV. čtvrtletí</v>
      </c>
      <c r="B22" s="1073">
        <f>B18</f>
        <v>2619793</v>
      </c>
      <c r="C22" s="1073">
        <f t="shared" ref="C22:D22" si="8">SUM(C16:C18)</f>
        <v>765670.73481275467</v>
      </c>
      <c r="D22" s="1073">
        <f t="shared" si="8"/>
        <v>8170857.7831630167</v>
      </c>
      <c r="E22" s="1074">
        <f t="shared" si="0"/>
        <v>0.29226382955170682</v>
      </c>
      <c r="F22" s="1075">
        <f t="shared" si="1"/>
        <v>3.1188944253087998</v>
      </c>
      <c r="G22" s="1107">
        <f>C22/'8.1'!C24</f>
        <v>0.28887944262673165</v>
      </c>
      <c r="H22" s="1077">
        <f t="shared" si="2"/>
        <v>-8.6390553440716597E-2</v>
      </c>
      <c r="I22" s="452"/>
      <c r="J22" s="452"/>
      <c r="K22" s="1090">
        <f t="shared" si="3"/>
        <v>2017</v>
      </c>
      <c r="L22" s="1090">
        <f t="shared" si="4"/>
        <v>2427268.7824260001</v>
      </c>
      <c r="M22" s="1091"/>
      <c r="N22" s="1091"/>
      <c r="O22" s="1091"/>
      <c r="R22" s="752">
        <v>838072.26128880761</v>
      </c>
    </row>
    <row r="23" spans="1:18" ht="12" customHeight="1">
      <c r="A23" s="511" t="str">
        <f>'6.1'!A25</f>
        <v>I. pololetí</v>
      </c>
      <c r="B23" s="1066">
        <f>B12</f>
        <v>2619705</v>
      </c>
      <c r="C23" s="1066">
        <f t="shared" ref="C23:D23" si="9">SUM(C7:C12)</f>
        <v>1288043.3230806589</v>
      </c>
      <c r="D23" s="1066">
        <f t="shared" si="9"/>
        <v>13754743.665472714</v>
      </c>
      <c r="E23" s="1067">
        <f t="shared" si="0"/>
        <v>0.49167494930942945</v>
      </c>
      <c r="F23" s="1068">
        <f t="shared" si="1"/>
        <v>5.2504933438966273</v>
      </c>
      <c r="G23" s="1104">
        <f>C23/'8.1'!C25</f>
        <v>0.27595172759261138</v>
      </c>
      <c r="H23" s="1070">
        <f t="shared" si="2"/>
        <v>-2.5928377265815494E-2</v>
      </c>
      <c r="I23" s="452"/>
      <c r="J23" s="452"/>
      <c r="K23" s="1090">
        <f t="shared" si="3"/>
        <v>2018</v>
      </c>
      <c r="L23" s="1090">
        <f t="shared" si="4"/>
        <v>2275641.6101114</v>
      </c>
      <c r="M23" s="1091"/>
      <c r="N23" s="1091"/>
      <c r="O23" s="1091"/>
      <c r="R23" s="752">
        <v>1322329.1727410834</v>
      </c>
    </row>
    <row r="24" spans="1:18" ht="12" customHeight="1">
      <c r="A24" s="522" t="str">
        <f>'6.1'!A26</f>
        <v>II. pololetí</v>
      </c>
      <c r="B24" s="1073">
        <f>B18</f>
        <v>2619793</v>
      </c>
      <c r="C24" s="1073">
        <f t="shared" ref="C24:D24" si="10">SUM(C13:C18)</f>
        <v>885191.28196343419</v>
      </c>
      <c r="D24" s="1073">
        <f t="shared" si="10"/>
        <v>9445651.7934272867</v>
      </c>
      <c r="E24" s="1074">
        <f t="shared" si="0"/>
        <v>0.3378859634953732</v>
      </c>
      <c r="F24" s="1075">
        <f t="shared" si="1"/>
        <v>3.6054954698433375</v>
      </c>
      <c r="G24" s="1107">
        <f>C24/'8.1'!C26</f>
        <v>0.22714746576257319</v>
      </c>
      <c r="H24" s="1077">
        <f t="shared" si="2"/>
        <v>-7.1457323681617363E-2</v>
      </c>
      <c r="I24" s="452"/>
      <c r="J24" s="452"/>
      <c r="K24" s="1090">
        <f t="shared" si="3"/>
        <v>2019</v>
      </c>
      <c r="L24" s="1090">
        <f t="shared" si="4"/>
        <v>2173234.605044093</v>
      </c>
      <c r="M24" s="1091"/>
      <c r="N24" s="1091"/>
      <c r="O24" s="1091"/>
      <c r="R24" s="752">
        <v>953312.43737031647</v>
      </c>
    </row>
    <row r="25" spans="1:18" ht="12" customHeight="1">
      <c r="A25" s="189" t="str">
        <f>'6.1'!A27</f>
        <v>rok</v>
      </c>
      <c r="B25" s="190">
        <f>B18</f>
        <v>2619793</v>
      </c>
      <c r="C25" s="190">
        <f t="shared" ref="C25:D25" si="11">SUM(C7:C18)</f>
        <v>2173234.605044093</v>
      </c>
      <c r="D25" s="190">
        <f t="shared" si="11"/>
        <v>23200395.458900001</v>
      </c>
      <c r="E25" s="191">
        <f t="shared" si="0"/>
        <v>0.82954439722683926</v>
      </c>
      <c r="F25" s="192">
        <f t="shared" si="1"/>
        <v>8.8558124473574829</v>
      </c>
      <c r="G25" s="197">
        <f>C25/'8.1'!C27</f>
        <v>0.25374531516402871</v>
      </c>
      <c r="H25" s="194">
        <f t="shared" si="2"/>
        <v>-4.500137658420382E-2</v>
      </c>
      <c r="I25" s="452"/>
      <c r="J25" s="1763" t="s">
        <v>266</v>
      </c>
      <c r="K25" s="1763"/>
      <c r="L25" s="1763"/>
      <c r="M25" s="1763"/>
      <c r="N25" s="1763"/>
      <c r="O25" s="1763"/>
      <c r="P25" s="1763"/>
      <c r="R25" s="752">
        <v>2275641.6101114</v>
      </c>
    </row>
    <row r="26" spans="1:18" ht="12" customHeight="1">
      <c r="A26" s="1061"/>
      <c r="B26" s="1061"/>
      <c r="C26" s="1062"/>
      <c r="D26" s="1062"/>
      <c r="E26" s="1063"/>
      <c r="F26" s="1064"/>
      <c r="G26" s="1101"/>
      <c r="H26" s="1061"/>
      <c r="K26" s="761"/>
      <c r="L26" s="666" t="str">
        <f>B4</f>
        <v>Počet zákazníků ke konci období</v>
      </c>
    </row>
    <row r="27" spans="1:18" ht="12" customHeight="1">
      <c r="A27" s="511">
        <v>2010</v>
      </c>
      <c r="B27" s="1066">
        <v>2663422</v>
      </c>
      <c r="C27" s="1066">
        <v>2905522.696831625</v>
      </c>
      <c r="D27" s="1066">
        <v>30785671.772283606</v>
      </c>
      <c r="E27" s="1067">
        <v>1.0908983618936936</v>
      </c>
      <c r="F27" s="1068">
        <v>11.558690951821982</v>
      </c>
      <c r="G27" s="1104">
        <v>0.35933823126479453</v>
      </c>
      <c r="H27" s="1070">
        <v>0.15551871654419541</v>
      </c>
      <c r="I27" s="452"/>
      <c r="J27" s="1040"/>
      <c r="K27" s="1071">
        <f>A27</f>
        <v>2010</v>
      </c>
      <c r="L27" s="1072">
        <f>B27</f>
        <v>2663422</v>
      </c>
      <c r="M27" s="1040"/>
      <c r="N27" s="1020"/>
      <c r="P27" s="1040"/>
    </row>
    <row r="28" spans="1:18" ht="12" customHeight="1">
      <c r="A28" s="522">
        <v>2011</v>
      </c>
      <c r="B28" s="1073">
        <v>2659787</v>
      </c>
      <c r="C28" s="1073">
        <v>2443944.6972930189</v>
      </c>
      <c r="D28" s="1073">
        <v>25889047.704155978</v>
      </c>
      <c r="E28" s="1074">
        <v>0.91884977905863097</v>
      </c>
      <c r="F28" s="1075">
        <v>9.7335041129819704</v>
      </c>
      <c r="G28" s="1107">
        <v>0.29956818986729372</v>
      </c>
      <c r="H28" s="1077">
        <v>-0.15886229353566619</v>
      </c>
      <c r="I28" s="452"/>
      <c r="J28" s="1040"/>
      <c r="K28" s="1071">
        <f t="shared" ref="K28:L36" si="12">A28</f>
        <v>2011</v>
      </c>
      <c r="L28" s="1072">
        <f t="shared" si="12"/>
        <v>2659787</v>
      </c>
      <c r="M28" s="1040"/>
      <c r="N28" s="1020"/>
      <c r="P28" s="1040"/>
    </row>
    <row r="29" spans="1:18" ht="12" customHeight="1">
      <c r="A29" s="511">
        <v>2012</v>
      </c>
      <c r="B29" s="1066">
        <v>2656685.1</v>
      </c>
      <c r="C29" s="1066">
        <v>2468975.0847144169</v>
      </c>
      <c r="D29" s="1066">
        <v>26130960.325314149</v>
      </c>
      <c r="E29" s="1067">
        <v>0.92934427370199679</v>
      </c>
      <c r="F29" s="1068">
        <v>9.8359268568616383</v>
      </c>
      <c r="G29" s="1104">
        <v>0.29829007149040571</v>
      </c>
      <c r="H29" s="1070">
        <v>1.0241797798911862E-2</v>
      </c>
      <c r="I29" s="452"/>
      <c r="J29" s="1040"/>
      <c r="K29" s="1071">
        <f t="shared" si="12"/>
        <v>2012</v>
      </c>
      <c r="L29" s="1072">
        <f t="shared" si="12"/>
        <v>2656685.1</v>
      </c>
      <c r="M29" s="1040"/>
      <c r="N29" s="1020"/>
      <c r="P29" s="1040"/>
    </row>
    <row r="30" spans="1:18" ht="12" customHeight="1">
      <c r="A30" s="522">
        <v>2013</v>
      </c>
      <c r="B30" s="1073">
        <v>2650488</v>
      </c>
      <c r="C30" s="1073">
        <v>2473738.6571432869</v>
      </c>
      <c r="D30" s="1073">
        <v>26279114.664131485</v>
      </c>
      <c r="E30" s="1074">
        <v>0.93331441498444323</v>
      </c>
      <c r="F30" s="1075">
        <v>9.9148212193873295</v>
      </c>
      <c r="G30" s="1107">
        <v>0.33977967510450169</v>
      </c>
      <c r="H30" s="1077">
        <v>1.9293724178755781E-3</v>
      </c>
      <c r="I30" s="452"/>
      <c r="J30" s="1040"/>
      <c r="K30" s="1071">
        <f t="shared" si="12"/>
        <v>2013</v>
      </c>
      <c r="L30" s="1072">
        <f t="shared" si="12"/>
        <v>2650488</v>
      </c>
      <c r="M30" s="1040"/>
      <c r="N30" s="1020"/>
      <c r="P30" s="1040"/>
    </row>
    <row r="31" spans="1:18" ht="12" customHeight="1">
      <c r="A31" s="511">
        <v>2014</v>
      </c>
      <c r="B31" s="1066">
        <v>2642898</v>
      </c>
      <c r="C31" s="1066">
        <v>1999119.7194391894</v>
      </c>
      <c r="D31" s="1066">
        <v>21252655.795773141</v>
      </c>
      <c r="E31" s="1067">
        <v>0.75641198390523945</v>
      </c>
      <c r="F31" s="1068">
        <v>8.0414211202146806</v>
      </c>
      <c r="G31" s="1104">
        <v>0.26278051070140129</v>
      </c>
      <c r="H31" s="1070">
        <v>-0.19186300716672919</v>
      </c>
      <c r="I31" s="452"/>
      <c r="J31" s="1040"/>
      <c r="K31" s="1071">
        <f t="shared" si="12"/>
        <v>2014</v>
      </c>
      <c r="L31" s="1072">
        <f t="shared" si="12"/>
        <v>2642898</v>
      </c>
      <c r="M31" s="1040"/>
      <c r="N31" s="1020"/>
      <c r="P31" s="1040"/>
    </row>
    <row r="32" spans="1:18" ht="12" customHeight="1">
      <c r="A32" s="522">
        <v>2015</v>
      </c>
      <c r="B32" s="1073">
        <v>2636189</v>
      </c>
      <c r="C32" s="1073">
        <v>2171135.5106019503</v>
      </c>
      <c r="D32" s="1073">
        <v>23123104.062590908</v>
      </c>
      <c r="E32" s="1074">
        <v>0.82358871484629914</v>
      </c>
      <c r="F32" s="1075">
        <v>8.7714136060012802</v>
      </c>
      <c r="G32" s="1107">
        <v>0.26300426488310796</v>
      </c>
      <c r="H32" s="1077">
        <v>8.6045767789743127E-2</v>
      </c>
      <c r="I32" s="452"/>
      <c r="J32" s="1040"/>
      <c r="K32" s="1071">
        <f t="shared" si="12"/>
        <v>2015</v>
      </c>
      <c r="L32" s="1072">
        <f t="shared" si="12"/>
        <v>2636189</v>
      </c>
      <c r="M32" s="1040"/>
      <c r="N32" s="1020"/>
      <c r="P32" s="1040"/>
    </row>
    <row r="33" spans="1:16" ht="12" customHeight="1">
      <c r="A33" s="511">
        <v>2016</v>
      </c>
      <c r="B33" s="1066">
        <v>2632037</v>
      </c>
      <c r="C33" s="1066">
        <v>2368461.0261057094</v>
      </c>
      <c r="D33" s="1066">
        <v>25309234.459076907</v>
      </c>
      <c r="E33" s="1067">
        <v>0.89985856053912217</v>
      </c>
      <c r="F33" s="1068">
        <v>9.6158353621460897</v>
      </c>
      <c r="G33" s="1104">
        <v>0.27774445221318372</v>
      </c>
      <c r="H33" s="1070">
        <v>9.0885858823731486E-2</v>
      </c>
      <c r="I33" s="452"/>
      <c r="J33" s="1040"/>
      <c r="K33" s="1071">
        <f t="shared" si="12"/>
        <v>2016</v>
      </c>
      <c r="L33" s="1072">
        <f t="shared" si="12"/>
        <v>2632037</v>
      </c>
      <c r="M33" s="1040"/>
      <c r="N33" s="1020"/>
      <c r="P33" s="1040"/>
    </row>
    <row r="34" spans="1:16" ht="12" customHeight="1">
      <c r="A34" s="522">
        <v>2017</v>
      </c>
      <c r="B34" s="1073">
        <v>2632599</v>
      </c>
      <c r="C34" s="1073">
        <v>2427268.7824260001</v>
      </c>
      <c r="D34" s="1073">
        <v>25902114.578212999</v>
      </c>
      <c r="E34" s="1074">
        <v>0.92200474984074676</v>
      </c>
      <c r="F34" s="1075">
        <v>9.8389897505138446</v>
      </c>
      <c r="G34" s="1107">
        <v>0.28464071433657684</v>
      </c>
      <c r="H34" s="1077">
        <v>2.482952249249552E-2</v>
      </c>
      <c r="I34" s="452"/>
      <c r="J34" s="1040"/>
      <c r="K34" s="1071">
        <f t="shared" si="12"/>
        <v>2017</v>
      </c>
      <c r="L34" s="1072">
        <f t="shared" si="12"/>
        <v>2632599</v>
      </c>
      <c r="M34" s="1040"/>
      <c r="N34" s="1020"/>
      <c r="P34" s="1040"/>
    </row>
    <row r="35" spans="1:16" ht="12" customHeight="1">
      <c r="A35" s="511">
        <v>2018</v>
      </c>
      <c r="B35" s="1066">
        <v>2626417</v>
      </c>
      <c r="C35" s="1066">
        <v>2275641.6101114</v>
      </c>
      <c r="D35" s="1066">
        <v>24278826.483839072</v>
      </c>
      <c r="E35" s="1067">
        <v>0.86644337518048353</v>
      </c>
      <c r="F35" s="1068">
        <v>9.2440867097033994</v>
      </c>
      <c r="G35" s="1104">
        <f>C35/'8.1'!C37</f>
        <v>0.27810209357283738</v>
      </c>
      <c r="H35" s="1070">
        <v>-6.2468224949958844E-2</v>
      </c>
      <c r="I35" s="452"/>
      <c r="J35" s="1040"/>
      <c r="K35" s="1071">
        <f t="shared" si="12"/>
        <v>2018</v>
      </c>
      <c r="L35" s="1072">
        <f t="shared" si="12"/>
        <v>2626417</v>
      </c>
      <c r="M35" s="1040"/>
      <c r="N35" s="1020"/>
      <c r="P35" s="1040"/>
    </row>
    <row r="36" spans="1:16" ht="12" customHeight="1">
      <c r="A36" s="522">
        <v>2019</v>
      </c>
      <c r="B36" s="1073">
        <f>B25</f>
        <v>2619793</v>
      </c>
      <c r="C36" s="1073">
        <f t="shared" ref="C36:F36" si="13">C25</f>
        <v>2173234.605044093</v>
      </c>
      <c r="D36" s="1073">
        <f t="shared" si="13"/>
        <v>23200395.458900001</v>
      </c>
      <c r="E36" s="1078">
        <f t="shared" si="13"/>
        <v>0.82954439722683926</v>
      </c>
      <c r="F36" s="1078">
        <f t="shared" si="13"/>
        <v>8.8558124473574829</v>
      </c>
      <c r="G36" s="1107">
        <f>C36/'8.1'!C38</f>
        <v>0.25374531516402871</v>
      </c>
      <c r="H36" s="1077">
        <f>(C36-C35)/C35</f>
        <v>-4.500137658420382E-2</v>
      </c>
      <c r="I36" s="452"/>
      <c r="J36" s="1040"/>
      <c r="K36" s="1071">
        <f t="shared" si="12"/>
        <v>2019</v>
      </c>
      <c r="L36" s="1072">
        <f t="shared" si="12"/>
        <v>2619793</v>
      </c>
      <c r="M36" s="1040"/>
      <c r="N36" s="1020"/>
      <c r="P36" s="1040"/>
    </row>
    <row r="37" spans="1:16" ht="12" customHeight="1">
      <c r="A37" s="1080"/>
      <c r="C37" s="1081"/>
      <c r="D37" s="1082"/>
    </row>
    <row r="38" spans="1:16" ht="14.1" customHeight="1">
      <c r="A38" s="1080"/>
      <c r="C38" s="1081"/>
      <c r="D38" s="1082"/>
    </row>
    <row r="39" spans="1:16" ht="14.1" customHeight="1">
      <c r="C39" s="1081"/>
      <c r="D39" s="1082"/>
    </row>
    <row r="40" spans="1:16" ht="14.1" customHeight="1">
      <c r="C40" s="1081"/>
      <c r="D40" s="761"/>
    </row>
    <row r="41" spans="1:16" ht="14.1" customHeight="1"/>
    <row r="42" spans="1:16" ht="14.1" customHeight="1"/>
    <row r="43" spans="1:16" ht="14.1" customHeight="1"/>
    <row r="44" spans="1:16" ht="14.1" customHeight="1"/>
    <row r="45" spans="1:16" ht="14.1" customHeight="1"/>
    <row r="46" spans="1:16" ht="14.1" customHeight="1"/>
    <row r="47" spans="1:16" ht="14.1" customHeight="1"/>
    <row r="48" spans="1:16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0">
    <mergeCell ref="J13:P13"/>
    <mergeCell ref="J25:P25"/>
    <mergeCell ref="J3:P3"/>
    <mergeCell ref="B4:B6"/>
    <mergeCell ref="C4:F4"/>
    <mergeCell ref="G4:G5"/>
    <mergeCell ref="H4:H5"/>
    <mergeCell ref="C5:D5"/>
    <mergeCell ref="E5:F5"/>
    <mergeCell ref="A3:H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AA61"/>
  <sheetViews>
    <sheetView showGridLines="0" zoomScaleNormal="100" zoomScaleSheetLayoutView="100" workbookViewId="0">
      <selection activeCell="C7" sqref="C7:C25"/>
    </sheetView>
  </sheetViews>
  <sheetFormatPr defaultRowHeight="11.25"/>
  <cols>
    <col min="1" max="1" width="8.42578125" style="448" customWidth="1"/>
    <col min="2" max="8" width="9.7109375" style="448" customWidth="1"/>
    <col min="9" max="9" width="1.7109375" style="448" customWidth="1"/>
    <col min="10" max="10" width="7.5703125" style="448" customWidth="1"/>
    <col min="11" max="15" width="9.7109375" style="448" customWidth="1"/>
    <col min="16" max="16" width="9.5703125" style="448" customWidth="1"/>
    <col min="17" max="245" width="9.140625" style="448"/>
    <col min="246" max="258" width="10.7109375" style="448" customWidth="1"/>
    <col min="259" max="501" width="9.140625" style="448"/>
    <col min="502" max="514" width="10.7109375" style="448" customWidth="1"/>
    <col min="515" max="757" width="9.140625" style="448"/>
    <col min="758" max="770" width="10.7109375" style="448" customWidth="1"/>
    <col min="771" max="1013" width="9.140625" style="448"/>
    <col min="1014" max="1026" width="10.7109375" style="448" customWidth="1"/>
    <col min="1027" max="1269" width="9.140625" style="448"/>
    <col min="1270" max="1282" width="10.7109375" style="448" customWidth="1"/>
    <col min="1283" max="1525" width="9.140625" style="448"/>
    <col min="1526" max="1538" width="10.7109375" style="448" customWidth="1"/>
    <col min="1539" max="1781" width="9.140625" style="448"/>
    <col min="1782" max="1794" width="10.7109375" style="448" customWidth="1"/>
    <col min="1795" max="2037" width="9.140625" style="448"/>
    <col min="2038" max="2050" width="10.7109375" style="448" customWidth="1"/>
    <col min="2051" max="2293" width="9.140625" style="448"/>
    <col min="2294" max="2306" width="10.7109375" style="448" customWidth="1"/>
    <col min="2307" max="2549" width="9.140625" style="448"/>
    <col min="2550" max="2562" width="10.7109375" style="448" customWidth="1"/>
    <col min="2563" max="2805" width="9.140625" style="448"/>
    <col min="2806" max="2818" width="10.7109375" style="448" customWidth="1"/>
    <col min="2819" max="3061" width="9.140625" style="448"/>
    <col min="3062" max="3074" width="10.7109375" style="448" customWidth="1"/>
    <col min="3075" max="3317" width="9.140625" style="448"/>
    <col min="3318" max="3330" width="10.7109375" style="448" customWidth="1"/>
    <col min="3331" max="3573" width="9.140625" style="448"/>
    <col min="3574" max="3586" width="10.7109375" style="448" customWidth="1"/>
    <col min="3587" max="3829" width="9.140625" style="448"/>
    <col min="3830" max="3842" width="10.7109375" style="448" customWidth="1"/>
    <col min="3843" max="4085" width="9.140625" style="448"/>
    <col min="4086" max="4098" width="10.7109375" style="448" customWidth="1"/>
    <col min="4099" max="4341" width="9.140625" style="448"/>
    <col min="4342" max="4354" width="10.7109375" style="448" customWidth="1"/>
    <col min="4355" max="4597" width="9.140625" style="448"/>
    <col min="4598" max="4610" width="10.7109375" style="448" customWidth="1"/>
    <col min="4611" max="4853" width="9.140625" style="448"/>
    <col min="4854" max="4866" width="10.7109375" style="448" customWidth="1"/>
    <col min="4867" max="5109" width="9.140625" style="448"/>
    <col min="5110" max="5122" width="10.7109375" style="448" customWidth="1"/>
    <col min="5123" max="5365" width="9.140625" style="448"/>
    <col min="5366" max="5378" width="10.7109375" style="448" customWidth="1"/>
    <col min="5379" max="5621" width="9.140625" style="448"/>
    <col min="5622" max="5634" width="10.7109375" style="448" customWidth="1"/>
    <col min="5635" max="5877" width="9.140625" style="448"/>
    <col min="5878" max="5890" width="10.7109375" style="448" customWidth="1"/>
    <col min="5891" max="6133" width="9.140625" style="448"/>
    <col min="6134" max="6146" width="10.7109375" style="448" customWidth="1"/>
    <col min="6147" max="6389" width="9.140625" style="448"/>
    <col min="6390" max="6402" width="10.7109375" style="448" customWidth="1"/>
    <col min="6403" max="6645" width="9.140625" style="448"/>
    <col min="6646" max="6658" width="10.7109375" style="448" customWidth="1"/>
    <col min="6659" max="6901" width="9.140625" style="448"/>
    <col min="6902" max="6914" width="10.7109375" style="448" customWidth="1"/>
    <col min="6915" max="7157" width="9.140625" style="448"/>
    <col min="7158" max="7170" width="10.7109375" style="448" customWidth="1"/>
    <col min="7171" max="7413" width="9.140625" style="448"/>
    <col min="7414" max="7426" width="10.7109375" style="448" customWidth="1"/>
    <col min="7427" max="7669" width="9.140625" style="448"/>
    <col min="7670" max="7682" width="10.7109375" style="448" customWidth="1"/>
    <col min="7683" max="7925" width="9.140625" style="448"/>
    <col min="7926" max="7938" width="10.7109375" style="448" customWidth="1"/>
    <col min="7939" max="8181" width="9.140625" style="448"/>
    <col min="8182" max="8194" width="10.7109375" style="448" customWidth="1"/>
    <col min="8195" max="8437" width="9.140625" style="448"/>
    <col min="8438" max="8450" width="10.7109375" style="448" customWidth="1"/>
    <col min="8451" max="8693" width="9.140625" style="448"/>
    <col min="8694" max="8706" width="10.7109375" style="448" customWidth="1"/>
    <col min="8707" max="8949" width="9.140625" style="448"/>
    <col min="8950" max="8962" width="10.7109375" style="448" customWidth="1"/>
    <col min="8963" max="9205" width="9.140625" style="448"/>
    <col min="9206" max="9218" width="10.7109375" style="448" customWidth="1"/>
    <col min="9219" max="9461" width="9.140625" style="448"/>
    <col min="9462" max="9474" width="10.7109375" style="448" customWidth="1"/>
    <col min="9475" max="9717" width="9.140625" style="448"/>
    <col min="9718" max="9730" width="10.7109375" style="448" customWidth="1"/>
    <col min="9731" max="9973" width="9.140625" style="448"/>
    <col min="9974" max="9986" width="10.7109375" style="448" customWidth="1"/>
    <col min="9987" max="10229" width="9.140625" style="448"/>
    <col min="10230" max="10242" width="10.7109375" style="448" customWidth="1"/>
    <col min="10243" max="10485" width="9.140625" style="448"/>
    <col min="10486" max="10498" width="10.7109375" style="448" customWidth="1"/>
    <col min="10499" max="10741" width="9.140625" style="448"/>
    <col min="10742" max="10754" width="10.7109375" style="448" customWidth="1"/>
    <col min="10755" max="10997" width="9.140625" style="448"/>
    <col min="10998" max="11010" width="10.7109375" style="448" customWidth="1"/>
    <col min="11011" max="11253" width="9.140625" style="448"/>
    <col min="11254" max="11266" width="10.7109375" style="448" customWidth="1"/>
    <col min="11267" max="11509" width="9.140625" style="448"/>
    <col min="11510" max="11522" width="10.7109375" style="448" customWidth="1"/>
    <col min="11523" max="11765" width="9.140625" style="448"/>
    <col min="11766" max="11778" width="10.7109375" style="448" customWidth="1"/>
    <col min="11779" max="12021" width="9.140625" style="448"/>
    <col min="12022" max="12034" width="10.7109375" style="448" customWidth="1"/>
    <col min="12035" max="12277" width="9.140625" style="448"/>
    <col min="12278" max="12290" width="10.7109375" style="448" customWidth="1"/>
    <col min="12291" max="12533" width="9.140625" style="448"/>
    <col min="12534" max="12546" width="10.7109375" style="448" customWidth="1"/>
    <col min="12547" max="12789" width="9.140625" style="448"/>
    <col min="12790" max="12802" width="10.7109375" style="448" customWidth="1"/>
    <col min="12803" max="13045" width="9.140625" style="448"/>
    <col min="13046" max="13058" width="10.7109375" style="448" customWidth="1"/>
    <col min="13059" max="13301" width="9.140625" style="448"/>
    <col min="13302" max="13314" width="10.7109375" style="448" customWidth="1"/>
    <col min="13315" max="13557" width="9.140625" style="448"/>
    <col min="13558" max="13570" width="10.7109375" style="448" customWidth="1"/>
    <col min="13571" max="13813" width="9.140625" style="448"/>
    <col min="13814" max="13826" width="10.7109375" style="448" customWidth="1"/>
    <col min="13827" max="14069" width="9.140625" style="448"/>
    <col min="14070" max="14082" width="10.7109375" style="448" customWidth="1"/>
    <col min="14083" max="14325" width="9.140625" style="448"/>
    <col min="14326" max="14338" width="10.7109375" style="448" customWidth="1"/>
    <col min="14339" max="14581" width="9.140625" style="448"/>
    <col min="14582" max="14594" width="10.7109375" style="448" customWidth="1"/>
    <col min="14595" max="14837" width="9.140625" style="448"/>
    <col min="14838" max="14850" width="10.7109375" style="448" customWidth="1"/>
    <col min="14851" max="15093" width="9.140625" style="448"/>
    <col min="15094" max="15106" width="10.7109375" style="448" customWidth="1"/>
    <col min="15107" max="15349" width="9.140625" style="448"/>
    <col min="15350" max="15362" width="10.7109375" style="448" customWidth="1"/>
    <col min="15363" max="15605" width="9.140625" style="448"/>
    <col min="15606" max="15618" width="10.7109375" style="448" customWidth="1"/>
    <col min="15619" max="15861" width="9.140625" style="448"/>
    <col min="15862" max="15874" width="10.7109375" style="448" customWidth="1"/>
    <col min="15875" max="16117" width="9.140625" style="448"/>
    <col min="16118" max="16130" width="10.7109375" style="448" customWidth="1"/>
    <col min="16131" max="16384" width="9.140625" style="448"/>
  </cols>
  <sheetData>
    <row r="1" spans="1:27" ht="18" customHeight="1">
      <c r="A1" s="1582" t="s">
        <v>516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</row>
    <row r="2" spans="1:27" ht="5.0999999999999996" customHeight="1">
      <c r="A2" s="1096"/>
      <c r="B2" s="1096"/>
      <c r="C2" s="1096"/>
      <c r="D2" s="1096"/>
      <c r="E2" s="486"/>
      <c r="F2" s="1097"/>
      <c r="G2" s="486"/>
      <c r="H2" s="486"/>
    </row>
    <row r="3" spans="1:27" ht="16.5" customHeight="1">
      <c r="A3" s="1674">
        <v>2019</v>
      </c>
      <c r="B3" s="1675"/>
      <c r="C3" s="1675"/>
      <c r="D3" s="1675"/>
      <c r="E3" s="1675"/>
      <c r="F3" s="1675"/>
      <c r="G3" s="1675"/>
      <c r="H3" s="1676"/>
      <c r="I3" s="1093"/>
      <c r="J3" s="1667" t="s">
        <v>456</v>
      </c>
      <c r="K3" s="1667"/>
      <c r="L3" s="1667"/>
      <c r="M3" s="1667"/>
      <c r="N3" s="1667"/>
      <c r="O3" s="1667"/>
      <c r="P3" s="1667"/>
    </row>
    <row r="4" spans="1:27" ht="27" customHeight="1">
      <c r="A4" s="97"/>
      <c r="B4" s="1657" t="s">
        <v>268</v>
      </c>
      <c r="C4" s="1765" t="s">
        <v>270</v>
      </c>
      <c r="D4" s="1766"/>
      <c r="E4" s="1766"/>
      <c r="F4" s="1767"/>
      <c r="G4" s="1657" t="s">
        <v>267</v>
      </c>
      <c r="H4" s="1657" t="s">
        <v>272</v>
      </c>
      <c r="I4" s="1094"/>
      <c r="J4" s="1094"/>
      <c r="K4" s="1094"/>
      <c r="L4" s="1094"/>
      <c r="M4" s="1094"/>
      <c r="N4" s="1094"/>
      <c r="O4" s="1094"/>
    </row>
    <row r="5" spans="1:27" ht="26.25" customHeight="1">
      <c r="A5" s="187"/>
      <c r="B5" s="1764"/>
      <c r="C5" s="1765" t="s">
        <v>259</v>
      </c>
      <c r="D5" s="1767"/>
      <c r="E5" s="1597" t="s">
        <v>269</v>
      </c>
      <c r="F5" s="1578"/>
      <c r="G5" s="1661"/>
      <c r="H5" s="1661"/>
      <c r="I5" s="1094"/>
      <c r="J5" s="1094"/>
      <c r="K5" s="1094"/>
      <c r="L5" s="1094"/>
      <c r="M5" s="1094"/>
      <c r="N5" s="1094"/>
      <c r="O5" s="1094"/>
    </row>
    <row r="6" spans="1:27" ht="14.1" customHeight="1">
      <c r="A6" s="67" t="str">
        <f>'6.1'!A8</f>
        <v>Období</v>
      </c>
      <c r="B6" s="1661"/>
      <c r="C6" s="188" t="s">
        <v>445</v>
      </c>
      <c r="D6" s="188" t="s">
        <v>3</v>
      </c>
      <c r="E6" s="188" t="s">
        <v>445</v>
      </c>
      <c r="F6" s="188" t="s">
        <v>3</v>
      </c>
      <c r="G6" s="188" t="s">
        <v>50</v>
      </c>
      <c r="H6" s="188" t="s">
        <v>50</v>
      </c>
      <c r="I6" s="806"/>
      <c r="J6" s="806"/>
      <c r="K6" s="806"/>
      <c r="L6" s="806"/>
      <c r="M6" s="806"/>
      <c r="N6" s="806"/>
      <c r="O6" s="806"/>
      <c r="R6" s="761">
        <v>2018</v>
      </c>
      <c r="S6" s="635"/>
      <c r="T6" s="635"/>
      <c r="U6" s="635"/>
      <c r="V6" s="635"/>
    </row>
    <row r="7" spans="1:27" ht="12" customHeight="1">
      <c r="A7" s="511" t="str">
        <f>'6.1'!A9</f>
        <v>leden</v>
      </c>
      <c r="B7" s="1066">
        <v>222</v>
      </c>
      <c r="C7" s="1066">
        <v>6910.1505085603903</v>
      </c>
      <c r="D7" s="1066">
        <v>73872.764750000002</v>
      </c>
      <c r="E7" s="514">
        <f>C7/B7</f>
        <v>31.126804092614371</v>
      </c>
      <c r="F7" s="513">
        <f>D7/B7</f>
        <v>332.76020157657661</v>
      </c>
      <c r="G7" s="1104">
        <f>C7/'8.1'!C9</f>
        <v>5.382497051549911E-3</v>
      </c>
      <c r="H7" s="1070">
        <f>(C7-R7)/R7</f>
        <v>0.20706795885220719</v>
      </c>
      <c r="I7" s="452"/>
      <c r="J7" s="452"/>
      <c r="K7" s="452"/>
      <c r="L7" s="452"/>
      <c r="M7" s="452"/>
      <c r="N7" s="452"/>
      <c r="O7" s="452"/>
      <c r="R7" s="752">
        <v>5724.7402334589397</v>
      </c>
      <c r="S7" s="462"/>
      <c r="T7" s="1120"/>
      <c r="U7" s="462"/>
      <c r="V7" s="462"/>
      <c r="W7" s="462"/>
      <c r="Y7" s="1121"/>
      <c r="AA7" s="462"/>
    </row>
    <row r="8" spans="1:27" ht="12" customHeight="1">
      <c r="A8" s="547" t="str">
        <f>'6.1'!A10</f>
        <v>únor</v>
      </c>
      <c r="B8" s="1084">
        <v>222</v>
      </c>
      <c r="C8" s="1084">
        <v>6206.7032779281335</v>
      </c>
      <c r="D8" s="1084">
        <v>66295.994489999997</v>
      </c>
      <c r="E8" s="550">
        <f t="shared" ref="E8:E25" si="0">C8/B8</f>
        <v>27.958122873550153</v>
      </c>
      <c r="F8" s="549">
        <f t="shared" ref="F8:F25" si="1">D8/B8</f>
        <v>298.63060581081078</v>
      </c>
      <c r="G8" s="1110">
        <f>C8/'8.1'!C10</f>
        <v>6.1854068655563411E-3</v>
      </c>
      <c r="H8" s="1088">
        <f t="shared" ref="H8:H25" si="2">(C8-R8)/R8</f>
        <v>0.13816732405444665</v>
      </c>
      <c r="I8" s="452"/>
      <c r="J8" s="452"/>
      <c r="K8" s="452"/>
      <c r="L8" s="452"/>
      <c r="M8" s="452"/>
      <c r="N8" s="452"/>
      <c r="O8" s="452"/>
      <c r="R8" s="752">
        <v>5453.2432505778233</v>
      </c>
      <c r="S8" s="462"/>
      <c r="T8" s="1120"/>
      <c r="U8" s="462"/>
      <c r="V8" s="462"/>
      <c r="W8" s="462"/>
      <c r="Y8" s="1121"/>
    </row>
    <row r="9" spans="1:27" ht="12" customHeight="1">
      <c r="A9" s="522" t="str">
        <f>'6.1'!A11</f>
        <v>březen</v>
      </c>
      <c r="B9" s="1073">
        <v>224</v>
      </c>
      <c r="C9" s="1073">
        <v>6396.1812490000002</v>
      </c>
      <c r="D9" s="1073">
        <v>73856.254409999994</v>
      </c>
      <c r="E9" s="527">
        <f t="shared" si="0"/>
        <v>28.554380575892857</v>
      </c>
      <c r="F9" s="526">
        <f t="shared" si="1"/>
        <v>329.71542147321423</v>
      </c>
      <c r="G9" s="1107">
        <f>C9/'8.1'!C11</f>
        <v>7.5757368874943432E-3</v>
      </c>
      <c r="H9" s="1077">
        <f t="shared" si="2"/>
        <v>8.5175415476704208E-2</v>
      </c>
      <c r="I9" s="452"/>
      <c r="J9" s="452"/>
      <c r="K9" s="452"/>
      <c r="L9" s="452"/>
      <c r="M9" s="452"/>
      <c r="N9" s="452"/>
      <c r="O9" s="452"/>
      <c r="R9" s="752">
        <v>5894.1449997650716</v>
      </c>
      <c r="S9" s="462"/>
      <c r="T9" s="1120"/>
      <c r="U9" s="462"/>
      <c r="V9" s="462"/>
      <c r="W9" s="462"/>
      <c r="Y9" s="1121"/>
    </row>
    <row r="10" spans="1:27" ht="12" customHeight="1">
      <c r="A10" s="511" t="str">
        <f>'6.1'!A12</f>
        <v>duben</v>
      </c>
      <c r="B10" s="1066">
        <v>227</v>
      </c>
      <c r="C10" s="1066">
        <v>6338.1469891761581</v>
      </c>
      <c r="D10" s="1066">
        <v>71320.62288000001</v>
      </c>
      <c r="E10" s="514">
        <f t="shared" si="0"/>
        <v>27.921352375225364</v>
      </c>
      <c r="F10" s="513">
        <f t="shared" si="1"/>
        <v>314.18776599118945</v>
      </c>
      <c r="G10" s="1104">
        <f>C10/'8.1'!C12</f>
        <v>1.0543797158539165E-2</v>
      </c>
      <c r="H10" s="1070">
        <f t="shared" si="2"/>
        <v>0.14228479997191826</v>
      </c>
      <c r="I10" s="452"/>
      <c r="J10" s="452"/>
      <c r="K10" s="452"/>
      <c r="L10" s="452"/>
      <c r="M10" s="452"/>
      <c r="N10" s="452"/>
      <c r="O10" s="452"/>
      <c r="R10" s="752">
        <v>5548.6573832830254</v>
      </c>
      <c r="S10" s="462"/>
      <c r="T10" s="1120"/>
      <c r="U10" s="462"/>
      <c r="V10" s="462"/>
      <c r="W10" s="462"/>
      <c r="Y10" s="1121"/>
    </row>
    <row r="11" spans="1:27" ht="12" customHeight="1">
      <c r="A11" s="547" t="str">
        <f>'6.1'!A13</f>
        <v>květen</v>
      </c>
      <c r="B11" s="1084">
        <v>228</v>
      </c>
      <c r="C11" s="1084">
        <v>6961.7666992914528</v>
      </c>
      <c r="D11" s="1084">
        <v>74133.517199999987</v>
      </c>
      <c r="E11" s="550">
        <f t="shared" si="0"/>
        <v>30.534064470576549</v>
      </c>
      <c r="F11" s="549">
        <f t="shared" si="1"/>
        <v>325.14700526315784</v>
      </c>
      <c r="G11" s="1110">
        <f>C11/'8.1'!C13</f>
        <v>1.2490752500712427E-2</v>
      </c>
      <c r="H11" s="1088">
        <f t="shared" si="2"/>
        <v>0.16715135536124115</v>
      </c>
      <c r="I11" s="452"/>
      <c r="J11" s="452"/>
      <c r="K11" s="452"/>
      <c r="L11" s="452"/>
      <c r="M11" s="452"/>
      <c r="N11" s="452"/>
      <c r="O11" s="452"/>
      <c r="R11" s="752">
        <v>5964.7505589681978</v>
      </c>
      <c r="S11" s="462"/>
      <c r="T11" s="1120"/>
      <c r="U11" s="462"/>
      <c r="V11" s="462"/>
      <c r="W11" s="462"/>
      <c r="Y11" s="1121"/>
    </row>
    <row r="12" spans="1:27" ht="12" customHeight="1">
      <c r="A12" s="522" t="str">
        <f>'6.1'!A14</f>
        <v>červen</v>
      </c>
      <c r="B12" s="1073">
        <v>229</v>
      </c>
      <c r="C12" s="1073">
        <v>7040.0982106081956</v>
      </c>
      <c r="D12" s="1073">
        <v>75087.279949999996</v>
      </c>
      <c r="E12" s="527">
        <f t="shared" si="0"/>
        <v>30.742786945887318</v>
      </c>
      <c r="F12" s="526">
        <f t="shared" si="1"/>
        <v>327.89205218340612</v>
      </c>
      <c r="G12" s="1107">
        <f>C12/'8.1'!C14</f>
        <v>1.8644292527180414E-2</v>
      </c>
      <c r="H12" s="1077">
        <f t="shared" si="2"/>
        <v>0.15751665098281301</v>
      </c>
      <c r="I12" s="452"/>
      <c r="J12" s="452"/>
      <c r="K12" s="452"/>
      <c r="L12" s="452"/>
      <c r="M12" s="452"/>
      <c r="N12" s="452"/>
      <c r="O12" s="452"/>
      <c r="R12" s="752">
        <v>6082.0707889002351</v>
      </c>
      <c r="S12" s="462"/>
      <c r="T12" s="1120"/>
      <c r="U12" s="462"/>
      <c r="V12" s="462"/>
      <c r="W12" s="462"/>
      <c r="Y12" s="1121"/>
    </row>
    <row r="13" spans="1:27" ht="12" customHeight="1">
      <c r="A13" s="511" t="str">
        <f>'6.1'!A15</f>
        <v>červenec</v>
      </c>
      <c r="B13" s="1066">
        <v>229</v>
      </c>
      <c r="C13" s="1066">
        <v>7052.766454790446</v>
      </c>
      <c r="D13" s="1066">
        <v>75277.19206999999</v>
      </c>
      <c r="E13" s="514">
        <f t="shared" si="0"/>
        <v>30.798106789477931</v>
      </c>
      <c r="F13" s="513">
        <f t="shared" si="1"/>
        <v>328.72136275109165</v>
      </c>
      <c r="G13" s="1104">
        <f>C13/'8.1'!C15</f>
        <v>1.7990017361129897E-2</v>
      </c>
      <c r="H13" s="1070">
        <f t="shared" si="2"/>
        <v>0.21640351648116993</v>
      </c>
      <c r="I13" s="452"/>
      <c r="J13" s="1763" t="s">
        <v>457</v>
      </c>
      <c r="K13" s="1763"/>
      <c r="L13" s="1763"/>
      <c r="M13" s="1763"/>
      <c r="N13" s="1763"/>
      <c r="O13" s="1763"/>
      <c r="P13" s="1763"/>
      <c r="R13" s="752">
        <v>5798.0483936718574</v>
      </c>
      <c r="S13" s="462"/>
      <c r="T13" s="1120"/>
      <c r="U13" s="462"/>
      <c r="V13" s="462"/>
      <c r="W13" s="462"/>
      <c r="Y13" s="1121"/>
    </row>
    <row r="14" spans="1:27" ht="12" customHeight="1">
      <c r="A14" s="547" t="str">
        <f>'6.1'!A16</f>
        <v>srpen</v>
      </c>
      <c r="B14" s="1084">
        <v>232</v>
      </c>
      <c r="C14" s="1084">
        <v>7149.581803003688</v>
      </c>
      <c r="D14" s="1084">
        <v>76168.653610000008</v>
      </c>
      <c r="E14" s="550">
        <f t="shared" si="0"/>
        <v>30.817162943981415</v>
      </c>
      <c r="F14" s="549">
        <f t="shared" si="1"/>
        <v>328.31316211206899</v>
      </c>
      <c r="G14" s="1110">
        <f>C14/'8.1'!C16</f>
        <v>1.8747686961415631E-2</v>
      </c>
      <c r="H14" s="1088">
        <f t="shared" si="2"/>
        <v>0.14378088845016973</v>
      </c>
      <c r="I14" s="452"/>
      <c r="K14" s="761"/>
      <c r="L14" s="666" t="str">
        <f>C5</f>
        <v>Celková dodávka</v>
      </c>
      <c r="R14" s="752">
        <v>6250.8316716949312</v>
      </c>
      <c r="S14" s="462"/>
      <c r="T14" s="1120"/>
      <c r="U14" s="462"/>
      <c r="V14" s="462"/>
      <c r="W14" s="462"/>
      <c r="Y14" s="1121"/>
    </row>
    <row r="15" spans="1:27" ht="12" customHeight="1">
      <c r="A15" s="522" t="str">
        <f>'6.1'!A17</f>
        <v>září</v>
      </c>
      <c r="B15" s="1073">
        <v>232</v>
      </c>
      <c r="C15" s="1073">
        <v>7305.938156837783</v>
      </c>
      <c r="D15" s="1073">
        <v>77933.530190000005</v>
      </c>
      <c r="E15" s="527">
        <f t="shared" si="0"/>
        <v>31.491112744990446</v>
      </c>
      <c r="F15" s="526">
        <f t="shared" si="1"/>
        <v>335.92038875000003</v>
      </c>
      <c r="G15" s="1107">
        <f>C15/'8.1'!C17</f>
        <v>1.5442423905743593E-2</v>
      </c>
      <c r="H15" s="1077">
        <f t="shared" si="2"/>
        <v>0.22797794913120456</v>
      </c>
      <c r="I15" s="452"/>
      <c r="J15" s="452"/>
      <c r="K15" s="1090">
        <f>A27</f>
        <v>2010</v>
      </c>
      <c r="L15" s="1090">
        <f>C27</f>
        <v>10058</v>
      </c>
      <c r="M15" s="1091"/>
      <c r="N15" s="1091"/>
      <c r="O15" s="1091"/>
      <c r="R15" s="752">
        <v>5949.5678745752239</v>
      </c>
      <c r="S15" s="462"/>
      <c r="T15" s="1120"/>
      <c r="U15" s="462"/>
      <c r="V15" s="462"/>
      <c r="W15" s="462"/>
      <c r="Y15" s="1121"/>
    </row>
    <row r="16" spans="1:27" ht="12" customHeight="1">
      <c r="A16" s="511" t="str">
        <f>'6.1'!A18</f>
        <v>říjen</v>
      </c>
      <c r="B16" s="1066">
        <v>232</v>
      </c>
      <c r="C16" s="1066">
        <v>7801.4900016654465</v>
      </c>
      <c r="D16" s="1066">
        <v>83078.210089999993</v>
      </c>
      <c r="E16" s="514">
        <f t="shared" si="0"/>
        <v>33.627112076144165</v>
      </c>
      <c r="F16" s="513">
        <f t="shared" si="1"/>
        <v>358.09573314655171</v>
      </c>
      <c r="G16" s="1104">
        <f>C16/'8.1'!C18</f>
        <v>1.0958779972509783E-2</v>
      </c>
      <c r="H16" s="1070">
        <f t="shared" si="2"/>
        <v>0.15611442949100099</v>
      </c>
      <c r="I16" s="452"/>
      <c r="J16" s="452"/>
      <c r="K16" s="1090">
        <f t="shared" ref="K16:K24" si="3">A28</f>
        <v>2011</v>
      </c>
      <c r="L16" s="1090">
        <f t="shared" ref="L16:L24" si="4">C28</f>
        <v>12089</v>
      </c>
      <c r="M16" s="1091"/>
      <c r="N16" s="1091"/>
      <c r="O16" s="1091"/>
      <c r="R16" s="752">
        <v>6748.0258032072006</v>
      </c>
      <c r="S16" s="462"/>
      <c r="T16" s="1120"/>
      <c r="U16" s="462"/>
      <c r="V16" s="462"/>
      <c r="W16" s="462"/>
      <c r="Y16" s="1121"/>
    </row>
    <row r="17" spans="1:25" ht="12" customHeight="1">
      <c r="A17" s="547" t="str">
        <f>'6.1'!A19</f>
        <v>listopad</v>
      </c>
      <c r="B17" s="1084">
        <v>236</v>
      </c>
      <c r="C17" s="1084">
        <v>7719.5425942642223</v>
      </c>
      <c r="D17" s="1084">
        <v>82288.246729999999</v>
      </c>
      <c r="E17" s="550">
        <f t="shared" si="0"/>
        <v>32.709926246882297</v>
      </c>
      <c r="F17" s="549">
        <f t="shared" si="1"/>
        <v>348.67901156779658</v>
      </c>
      <c r="G17" s="1110">
        <f>C17/'8.1'!C19</f>
        <v>8.5925650862875968E-3</v>
      </c>
      <c r="H17" s="1088">
        <f t="shared" si="2"/>
        <v>0.12730197304141661</v>
      </c>
      <c r="I17" s="452"/>
      <c r="J17" s="452"/>
      <c r="K17" s="1090">
        <f t="shared" si="3"/>
        <v>2012</v>
      </c>
      <c r="L17" s="1090">
        <f t="shared" si="4"/>
        <v>15242</v>
      </c>
      <c r="M17" s="1091"/>
      <c r="N17" s="1091"/>
      <c r="O17" s="1091"/>
      <c r="R17" s="752">
        <v>6847.8036753871711</v>
      </c>
      <c r="S17" s="462"/>
      <c r="T17" s="1120"/>
      <c r="U17" s="462"/>
      <c r="V17" s="462"/>
      <c r="W17" s="462"/>
      <c r="Y17" s="1121"/>
    </row>
    <row r="18" spans="1:25" ht="12" customHeight="1">
      <c r="A18" s="522" t="str">
        <f>'6.1'!A20</f>
        <v>prosinec</v>
      </c>
      <c r="B18" s="1073">
        <v>238</v>
      </c>
      <c r="C18" s="1073">
        <v>7399.991702838186</v>
      </c>
      <c r="D18" s="1073">
        <v>79127.770830000009</v>
      </c>
      <c r="E18" s="527">
        <f t="shared" si="0"/>
        <v>31.092402112765487</v>
      </c>
      <c r="F18" s="526">
        <f t="shared" si="1"/>
        <v>332.46962533613447</v>
      </c>
      <c r="G18" s="1107">
        <f>C18/'8.1'!C20</f>
        <v>7.1140535688525765E-3</v>
      </c>
      <c r="H18" s="1077">
        <f t="shared" si="2"/>
        <v>0.15747915865376025</v>
      </c>
      <c r="I18" s="452"/>
      <c r="J18" s="452"/>
      <c r="K18" s="1090">
        <f t="shared" si="3"/>
        <v>2013</v>
      </c>
      <c r="L18" s="1090">
        <f t="shared" si="4"/>
        <v>21952</v>
      </c>
      <c r="M18" s="1091"/>
      <c r="N18" s="1091"/>
      <c r="O18" s="1091"/>
      <c r="R18" s="752">
        <v>6393.1964973304239</v>
      </c>
      <c r="S18" s="462"/>
      <c r="T18" s="1120"/>
      <c r="U18" s="462"/>
      <c r="V18" s="462"/>
      <c r="W18" s="462"/>
      <c r="Y18" s="1121"/>
    </row>
    <row r="19" spans="1:25" ht="12" customHeight="1">
      <c r="A19" s="511" t="str">
        <f>'6.1'!A21</f>
        <v>I. čtvrtletí</v>
      </c>
      <c r="B19" s="1066">
        <f>B9</f>
        <v>224</v>
      </c>
      <c r="C19" s="1066">
        <f t="shared" ref="C19:D19" si="5">SUM(C7:C9)</f>
        <v>19513.035035488523</v>
      </c>
      <c r="D19" s="1066">
        <f t="shared" si="5"/>
        <v>214025.01364999998</v>
      </c>
      <c r="E19" s="514">
        <f t="shared" si="0"/>
        <v>87.11176355128805</v>
      </c>
      <c r="F19" s="513">
        <f t="shared" si="1"/>
        <v>955.46881093749994</v>
      </c>
      <c r="G19" s="1104">
        <f>C19/'8.1'!C21</f>
        <v>6.2310909732343038E-3</v>
      </c>
      <c r="H19" s="1070">
        <f t="shared" si="2"/>
        <v>0.14297611185404568</v>
      </c>
      <c r="I19" s="452"/>
      <c r="J19" s="452"/>
      <c r="K19" s="1090">
        <f t="shared" si="3"/>
        <v>2014</v>
      </c>
      <c r="L19" s="1090">
        <f t="shared" si="4"/>
        <v>29912</v>
      </c>
      <c r="M19" s="1091"/>
      <c r="N19" s="1091"/>
      <c r="O19" s="1091"/>
      <c r="R19" s="752">
        <v>17072.128483801833</v>
      </c>
      <c r="S19" s="1021"/>
      <c r="T19" s="1021"/>
      <c r="U19" s="1021"/>
      <c r="V19" s="1021"/>
      <c r="W19" s="462"/>
    </row>
    <row r="20" spans="1:25" ht="12" customHeight="1">
      <c r="A20" s="547" t="str">
        <f>'6.1'!A22</f>
        <v>II. čtvrtletí</v>
      </c>
      <c r="B20" s="1084">
        <f>B12</f>
        <v>229</v>
      </c>
      <c r="C20" s="1084">
        <f t="shared" ref="C20:D20" si="6">SUM(C10:C12)</f>
        <v>20340.011899075806</v>
      </c>
      <c r="D20" s="1084">
        <f t="shared" si="6"/>
        <v>220541.42002999998</v>
      </c>
      <c r="E20" s="550">
        <f t="shared" si="0"/>
        <v>88.821012659719671</v>
      </c>
      <c r="F20" s="549">
        <f t="shared" si="1"/>
        <v>963.06296956331869</v>
      </c>
      <c r="G20" s="1110">
        <f>C20/'8.1'!C22</f>
        <v>1.3241505250233838E-2</v>
      </c>
      <c r="H20" s="1088">
        <f t="shared" si="2"/>
        <v>0.15597945414610168</v>
      </c>
      <c r="I20" s="452"/>
      <c r="J20" s="452"/>
      <c r="K20" s="1090">
        <f t="shared" si="3"/>
        <v>2015</v>
      </c>
      <c r="L20" s="1090">
        <f t="shared" si="4"/>
        <v>43589</v>
      </c>
      <c r="M20" s="1091"/>
      <c r="N20" s="1091"/>
      <c r="O20" s="1091"/>
      <c r="R20" s="752">
        <v>17595.478731151459</v>
      </c>
      <c r="S20" s="1021"/>
      <c r="T20" s="1021"/>
      <c r="U20" s="1021"/>
      <c r="V20" s="1021"/>
      <c r="W20" s="462"/>
    </row>
    <row r="21" spans="1:25" ht="12" customHeight="1">
      <c r="A21" s="547" t="str">
        <f>'6.1'!A23</f>
        <v>III. čtvrtletí</v>
      </c>
      <c r="B21" s="1084">
        <f>B15</f>
        <v>232</v>
      </c>
      <c r="C21" s="1084">
        <f t="shared" ref="C21:D21" si="7">SUM(C13:C15)</f>
        <v>21508.286414631919</v>
      </c>
      <c r="D21" s="1084">
        <f t="shared" si="7"/>
        <v>229379.37586999999</v>
      </c>
      <c r="E21" s="550">
        <f t="shared" si="0"/>
        <v>92.708131097551373</v>
      </c>
      <c r="F21" s="549">
        <f t="shared" si="1"/>
        <v>988.70420633620688</v>
      </c>
      <c r="G21" s="1110">
        <f>C21/'8.1'!C23</f>
        <v>1.7254886157448638E-2</v>
      </c>
      <c r="H21" s="1088">
        <f t="shared" si="2"/>
        <v>0.19500784103172034</v>
      </c>
      <c r="I21" s="452"/>
      <c r="J21" s="452"/>
      <c r="K21" s="1090">
        <f t="shared" si="3"/>
        <v>2016</v>
      </c>
      <c r="L21" s="1090">
        <f t="shared" si="4"/>
        <v>59346</v>
      </c>
      <c r="M21" s="1091"/>
      <c r="N21" s="1091"/>
      <c r="O21" s="1091"/>
      <c r="R21" s="752">
        <v>17998.447939942012</v>
      </c>
      <c r="S21" s="1021"/>
      <c r="T21" s="1021"/>
      <c r="U21" s="1021"/>
      <c r="V21" s="1021"/>
      <c r="W21" s="462"/>
    </row>
    <row r="22" spans="1:25" ht="12" customHeight="1">
      <c r="A22" s="522" t="str">
        <f>'6.1'!A24</f>
        <v>IV. čtvrtletí</v>
      </c>
      <c r="B22" s="1073">
        <f>B18</f>
        <v>238</v>
      </c>
      <c r="C22" s="1073">
        <f t="shared" ref="C22:D22" si="8">SUM(C16:C18)</f>
        <v>22921.024298767854</v>
      </c>
      <c r="D22" s="1073">
        <f t="shared" si="8"/>
        <v>244494.22765000002</v>
      </c>
      <c r="E22" s="527">
        <f t="shared" si="0"/>
        <v>96.306824784738879</v>
      </c>
      <c r="F22" s="526">
        <f t="shared" si="1"/>
        <v>1027.2866707983194</v>
      </c>
      <c r="G22" s="1107">
        <f>C22/'8.1'!C24</f>
        <v>8.6478592204273039E-3</v>
      </c>
      <c r="H22" s="1077">
        <f t="shared" si="2"/>
        <v>0.14668039985412085</v>
      </c>
      <c r="I22" s="452"/>
      <c r="J22" s="452"/>
      <c r="K22" s="1090">
        <f t="shared" si="3"/>
        <v>2017</v>
      </c>
      <c r="L22" s="1090">
        <f t="shared" si="4"/>
        <v>62917.251701243251</v>
      </c>
      <c r="M22" s="1091"/>
      <c r="N22" s="1091"/>
      <c r="O22" s="1091"/>
      <c r="R22" s="752">
        <v>19989.025975924797</v>
      </c>
      <c r="S22" s="1021"/>
      <c r="T22" s="1021"/>
      <c r="U22" s="1021"/>
      <c r="V22" s="1021"/>
      <c r="W22" s="462"/>
    </row>
    <row r="23" spans="1:25" ht="12" customHeight="1">
      <c r="A23" s="511" t="str">
        <f>'6.1'!A25</f>
        <v>I. pololetí</v>
      </c>
      <c r="B23" s="1066">
        <f>B12</f>
        <v>229</v>
      </c>
      <c r="C23" s="1066">
        <f t="shared" ref="C23:D23" si="9">SUM(C7:C12)</f>
        <v>39853.046934564329</v>
      </c>
      <c r="D23" s="1066">
        <f t="shared" si="9"/>
        <v>434566.43368000002</v>
      </c>
      <c r="E23" s="514">
        <f t="shared" si="0"/>
        <v>174.03077264001891</v>
      </c>
      <c r="F23" s="513">
        <f t="shared" si="1"/>
        <v>1897.670016069869</v>
      </c>
      <c r="G23" s="1104">
        <f>C23/'8.1'!C25</f>
        <v>8.5381578044434869E-3</v>
      </c>
      <c r="H23" s="1070">
        <f t="shared" si="2"/>
        <v>0.1495759337371973</v>
      </c>
      <c r="I23" s="452"/>
      <c r="J23" s="452"/>
      <c r="K23" s="1090">
        <f t="shared" si="3"/>
        <v>2018</v>
      </c>
      <c r="L23" s="1090">
        <f t="shared" si="4"/>
        <v>72655.081130820108</v>
      </c>
      <c r="M23" s="1091"/>
      <c r="N23" s="1091"/>
      <c r="O23" s="1091"/>
      <c r="R23" s="752">
        <v>34667.607214953292</v>
      </c>
      <c r="S23" s="1021"/>
      <c r="T23" s="1021"/>
      <c r="U23" s="1021"/>
      <c r="V23" s="1021"/>
      <c r="W23" s="462"/>
    </row>
    <row r="24" spans="1:25" ht="12" customHeight="1">
      <c r="A24" s="522" t="str">
        <f>'6.1'!A26</f>
        <v>II. pololetí</v>
      </c>
      <c r="B24" s="1073">
        <f>B18</f>
        <v>238</v>
      </c>
      <c r="C24" s="1073">
        <f t="shared" ref="C24:D24" si="10">SUM(C13:C18)</f>
        <v>44429.310713399769</v>
      </c>
      <c r="D24" s="1073">
        <f t="shared" si="10"/>
        <v>473873.60352</v>
      </c>
      <c r="E24" s="527">
        <f t="shared" si="0"/>
        <v>186.67777610672172</v>
      </c>
      <c r="F24" s="526">
        <f t="shared" si="1"/>
        <v>1991.0655610084034</v>
      </c>
      <c r="G24" s="1107">
        <f>C24/'8.1'!C26</f>
        <v>1.1400931685343445E-2</v>
      </c>
      <c r="H24" s="1077">
        <f t="shared" si="2"/>
        <v>0.16957791960055285</v>
      </c>
      <c r="I24" s="452"/>
      <c r="J24" s="452"/>
      <c r="K24" s="1090">
        <f t="shared" si="3"/>
        <v>2019</v>
      </c>
      <c r="L24" s="1090">
        <f t="shared" si="4"/>
        <v>84282.357647964105</v>
      </c>
      <c r="M24" s="1091"/>
      <c r="N24" s="1091"/>
      <c r="O24" s="1091"/>
      <c r="R24" s="752">
        <v>37987.473915866809</v>
      </c>
      <c r="S24" s="1021"/>
      <c r="T24" s="1021"/>
      <c r="U24" s="1021"/>
      <c r="V24" s="1021"/>
      <c r="W24" s="462"/>
    </row>
    <row r="25" spans="1:25" ht="12" customHeight="1">
      <c r="A25" s="189" t="str">
        <f>'6.1'!A27</f>
        <v>rok</v>
      </c>
      <c r="B25" s="190">
        <f>B18</f>
        <v>238</v>
      </c>
      <c r="C25" s="190">
        <f t="shared" ref="C25:D25" si="11">SUM(C7:C18)</f>
        <v>84282.357647964105</v>
      </c>
      <c r="D25" s="190">
        <f t="shared" si="11"/>
        <v>908440.03720000002</v>
      </c>
      <c r="E25" s="198">
        <f t="shared" si="0"/>
        <v>354.12755314270635</v>
      </c>
      <c r="F25" s="199">
        <f t="shared" si="1"/>
        <v>3816.9749462184873</v>
      </c>
      <c r="G25" s="197">
        <f>C25/'8.1'!C27</f>
        <v>9.8407476829755949E-3</v>
      </c>
      <c r="H25" s="194">
        <f t="shared" si="2"/>
        <v>0.16003390728046046</v>
      </c>
      <c r="I25" s="452"/>
      <c r="J25" s="1763" t="s">
        <v>271</v>
      </c>
      <c r="K25" s="1763"/>
      <c r="L25" s="1763"/>
      <c r="M25" s="1763"/>
      <c r="N25" s="1763"/>
      <c r="O25" s="1763"/>
      <c r="P25" s="1763"/>
      <c r="R25" s="1118">
        <v>72655.081130820108</v>
      </c>
      <c r="S25" s="1119"/>
      <c r="T25" s="1119"/>
      <c r="U25" s="1119"/>
      <c r="V25" s="1119"/>
      <c r="W25" s="462"/>
    </row>
    <row r="26" spans="1:25" ht="12" customHeight="1">
      <c r="A26" s="1113"/>
      <c r="B26" s="1061"/>
      <c r="C26" s="1114"/>
      <c r="D26" s="1114"/>
      <c r="E26" s="1115"/>
      <c r="F26" s="1116"/>
      <c r="G26" s="1101"/>
      <c r="H26" s="1061"/>
      <c r="K26" s="761"/>
      <c r="L26" s="666" t="str">
        <f>B4</f>
        <v>Počet stanic CNG</v>
      </c>
      <c r="R26" s="1117"/>
    </row>
    <row r="27" spans="1:25" ht="12" customHeight="1">
      <c r="A27" s="511">
        <v>2010</v>
      </c>
      <c r="B27" s="1066">
        <v>32</v>
      </c>
      <c r="C27" s="1066">
        <v>10058</v>
      </c>
      <c r="D27" s="1066">
        <v>106568.73966500357</v>
      </c>
      <c r="E27" s="514">
        <v>314.3125</v>
      </c>
      <c r="F27" s="513">
        <v>3330.2731145313614</v>
      </c>
      <c r="G27" s="1104">
        <v>1.2439152287478234E-3</v>
      </c>
      <c r="H27" s="1070">
        <v>0.24449393714427123</v>
      </c>
      <c r="I27" s="452"/>
      <c r="J27" s="1040"/>
      <c r="K27" s="1071">
        <f>A27</f>
        <v>2010</v>
      </c>
      <c r="L27" s="1072">
        <f>B27</f>
        <v>32</v>
      </c>
      <c r="M27" s="1040"/>
      <c r="N27" s="1020"/>
      <c r="P27" s="1040"/>
      <c r="R27" s="1117"/>
    </row>
    <row r="28" spans="1:25" ht="12" customHeight="1">
      <c r="A28" s="522">
        <v>2011</v>
      </c>
      <c r="B28" s="1073">
        <v>34</v>
      </c>
      <c r="C28" s="1073">
        <v>12089</v>
      </c>
      <c r="D28" s="1073">
        <v>128047.89364070346</v>
      </c>
      <c r="E28" s="527">
        <v>355.55882352941177</v>
      </c>
      <c r="F28" s="526">
        <v>3766.1145188442197</v>
      </c>
      <c r="G28" s="1107">
        <v>1.4818174287319047E-3</v>
      </c>
      <c r="H28" s="1077">
        <v>0.20192881288526546</v>
      </c>
      <c r="I28" s="452"/>
      <c r="J28" s="1040"/>
      <c r="K28" s="1071">
        <f t="shared" ref="K28:L36" si="12">A28</f>
        <v>2011</v>
      </c>
      <c r="L28" s="1072">
        <f t="shared" si="12"/>
        <v>34</v>
      </c>
      <c r="M28" s="1040"/>
      <c r="N28" s="1020"/>
      <c r="P28" s="1040"/>
      <c r="R28" s="1117"/>
    </row>
    <row r="29" spans="1:25" ht="12" customHeight="1">
      <c r="A29" s="511">
        <v>2012</v>
      </c>
      <c r="B29" s="1066">
        <v>45</v>
      </c>
      <c r="C29" s="1066">
        <v>15242</v>
      </c>
      <c r="D29" s="1066">
        <v>161282.33455049735</v>
      </c>
      <c r="E29" s="514">
        <v>338.71111111111111</v>
      </c>
      <c r="F29" s="513">
        <v>3584.0518788999411</v>
      </c>
      <c r="G29" s="1104">
        <v>1.8414674565995692E-3</v>
      </c>
      <c r="H29" s="1070">
        <v>0.26081561750351562</v>
      </c>
      <c r="I29" s="452"/>
      <c r="J29" s="1040"/>
      <c r="K29" s="1071">
        <f t="shared" si="12"/>
        <v>2012</v>
      </c>
      <c r="L29" s="1072">
        <f t="shared" si="12"/>
        <v>45</v>
      </c>
      <c r="M29" s="1040"/>
      <c r="N29" s="1020"/>
      <c r="P29" s="1040"/>
      <c r="R29" s="1117"/>
    </row>
    <row r="30" spans="1:25" ht="12" customHeight="1">
      <c r="A30" s="522">
        <v>2013</v>
      </c>
      <c r="B30" s="1073">
        <v>50</v>
      </c>
      <c r="C30" s="1073">
        <v>21952</v>
      </c>
      <c r="D30" s="1073">
        <v>233304.89686886381</v>
      </c>
      <c r="E30" s="527">
        <v>439.04</v>
      </c>
      <c r="F30" s="526">
        <v>4666.0979373772761</v>
      </c>
      <c r="G30" s="1107">
        <v>3.0152107646276641E-3</v>
      </c>
      <c r="H30" s="1077">
        <v>0.44023094082141451</v>
      </c>
      <c r="I30" s="452"/>
      <c r="J30" s="1040"/>
      <c r="K30" s="1071">
        <f t="shared" si="12"/>
        <v>2013</v>
      </c>
      <c r="L30" s="1072">
        <f t="shared" si="12"/>
        <v>50</v>
      </c>
      <c r="M30" s="1040"/>
      <c r="N30" s="1020"/>
      <c r="P30" s="1040"/>
      <c r="R30" s="1117"/>
    </row>
    <row r="31" spans="1:25" ht="12" customHeight="1">
      <c r="A31" s="511">
        <v>2014</v>
      </c>
      <c r="B31" s="1066">
        <v>75</v>
      </c>
      <c r="C31" s="1066">
        <v>29912</v>
      </c>
      <c r="D31" s="1066">
        <v>318039.57249229978</v>
      </c>
      <c r="E31" s="514">
        <v>398.82666666666665</v>
      </c>
      <c r="F31" s="513">
        <v>4240.5276332306639</v>
      </c>
      <c r="G31" s="1104">
        <v>3.9318758950091064E-3</v>
      </c>
      <c r="H31" s="1070">
        <v>0.36260932944606417</v>
      </c>
      <c r="I31" s="452"/>
      <c r="J31" s="1040"/>
      <c r="K31" s="1071">
        <f t="shared" si="12"/>
        <v>2014</v>
      </c>
      <c r="L31" s="1072">
        <f t="shared" si="12"/>
        <v>75</v>
      </c>
      <c r="M31" s="1040"/>
      <c r="N31" s="1020"/>
      <c r="P31" s="1040"/>
      <c r="R31" s="1117"/>
    </row>
    <row r="32" spans="1:25" ht="12" customHeight="1">
      <c r="A32" s="522">
        <v>2015</v>
      </c>
      <c r="B32" s="1073">
        <v>108</v>
      </c>
      <c r="C32" s="1073">
        <v>43589</v>
      </c>
      <c r="D32" s="1073">
        <v>464494.08262117079</v>
      </c>
      <c r="E32" s="527">
        <v>403.60185185185185</v>
      </c>
      <c r="F32" s="526">
        <v>4300.8711353812114</v>
      </c>
      <c r="G32" s="1107">
        <v>5.2802290994776995E-3</v>
      </c>
      <c r="H32" s="1077">
        <v>0.45724124097352231</v>
      </c>
      <c r="I32" s="452"/>
      <c r="J32" s="1040"/>
      <c r="K32" s="1071">
        <f t="shared" si="12"/>
        <v>2015</v>
      </c>
      <c r="L32" s="1072">
        <f t="shared" si="12"/>
        <v>108</v>
      </c>
      <c r="M32" s="1040"/>
      <c r="N32" s="1020"/>
      <c r="P32" s="1040"/>
      <c r="R32" s="1117"/>
    </row>
    <row r="33" spans="1:18" ht="12" customHeight="1">
      <c r="A33" s="511">
        <v>2016</v>
      </c>
      <c r="B33" s="1066">
        <v>143</v>
      </c>
      <c r="C33" s="1066">
        <v>59346</v>
      </c>
      <c r="D33" s="1066">
        <v>634378.41875408846</v>
      </c>
      <c r="E33" s="514">
        <v>415.00699300699301</v>
      </c>
      <c r="F33" s="513">
        <v>4436.2127185600593</v>
      </c>
      <c r="G33" s="1104">
        <v>6.9593808297303732E-3</v>
      </c>
      <c r="H33" s="1070">
        <v>0.36149028424602536</v>
      </c>
      <c r="I33" s="452"/>
      <c r="J33" s="1040"/>
      <c r="K33" s="1071">
        <f t="shared" si="12"/>
        <v>2016</v>
      </c>
      <c r="L33" s="1072">
        <f t="shared" si="12"/>
        <v>143</v>
      </c>
      <c r="M33" s="1040"/>
      <c r="N33" s="1020"/>
      <c r="P33" s="1040"/>
      <c r="R33" s="1117"/>
    </row>
    <row r="34" spans="1:18" ht="12" customHeight="1">
      <c r="A34" s="522">
        <v>2017</v>
      </c>
      <c r="B34" s="1073">
        <v>196</v>
      </c>
      <c r="C34" s="1073">
        <v>62917.251701243251</v>
      </c>
      <c r="D34" s="1073">
        <v>671441.63344739994</v>
      </c>
      <c r="E34" s="527">
        <v>321.0063862308329</v>
      </c>
      <c r="F34" s="526">
        <v>3425.7226196295915</v>
      </c>
      <c r="G34" s="1107">
        <v>7.378174019292842E-3</v>
      </c>
      <c r="H34" s="1077">
        <v>6.0176788684043588E-2</v>
      </c>
      <c r="I34" s="452"/>
      <c r="J34" s="1040"/>
      <c r="K34" s="1071">
        <f t="shared" si="12"/>
        <v>2017</v>
      </c>
      <c r="L34" s="1072">
        <f t="shared" si="12"/>
        <v>196</v>
      </c>
      <c r="M34" s="1040"/>
      <c r="N34" s="1020"/>
      <c r="P34" s="1040"/>
      <c r="R34" s="1117"/>
    </row>
    <row r="35" spans="1:18" ht="12" customHeight="1">
      <c r="A35" s="511">
        <v>2018</v>
      </c>
      <c r="B35" s="1066">
        <v>222</v>
      </c>
      <c r="C35" s="1066">
        <v>72655.081130820108</v>
      </c>
      <c r="D35" s="1066">
        <v>775213.22258000006</v>
      </c>
      <c r="E35" s="514">
        <v>327.27514022891938</v>
      </c>
      <c r="F35" s="513">
        <v>3491.9514530630631</v>
      </c>
      <c r="G35" s="1104">
        <v>8.8790475975680117E-3</v>
      </c>
      <c r="H35" s="1070">
        <v>0.15477200873007041</v>
      </c>
      <c r="I35" s="452"/>
      <c r="J35" s="1040"/>
      <c r="K35" s="1071">
        <f t="shared" si="12"/>
        <v>2018</v>
      </c>
      <c r="L35" s="1072">
        <f t="shared" si="12"/>
        <v>222</v>
      </c>
      <c r="M35" s="1040"/>
      <c r="N35" s="1020"/>
      <c r="P35" s="1040"/>
      <c r="R35" s="1117"/>
    </row>
    <row r="36" spans="1:18" ht="12" customHeight="1">
      <c r="A36" s="522">
        <v>2019</v>
      </c>
      <c r="B36" s="1073">
        <f>B25</f>
        <v>238</v>
      </c>
      <c r="C36" s="1073">
        <f t="shared" ref="C36:F36" si="13">C25</f>
        <v>84282.357647964105</v>
      </c>
      <c r="D36" s="1073">
        <f t="shared" si="13"/>
        <v>908440.03720000002</v>
      </c>
      <c r="E36" s="482">
        <f t="shared" si="13"/>
        <v>354.12755314270635</v>
      </c>
      <c r="F36" s="482">
        <f t="shared" si="13"/>
        <v>3816.9749462184873</v>
      </c>
      <c r="G36" s="1107">
        <f>C36/'8.1'!C38</f>
        <v>9.8407476829755949E-3</v>
      </c>
      <c r="H36" s="1077">
        <f>(C36-C35)/C35</f>
        <v>0.16003390728046046</v>
      </c>
      <c r="I36" s="452"/>
      <c r="J36" s="1040"/>
      <c r="K36" s="1071">
        <f t="shared" si="12"/>
        <v>2019</v>
      </c>
      <c r="L36" s="1072">
        <f t="shared" si="12"/>
        <v>238</v>
      </c>
      <c r="M36" s="1040"/>
      <c r="N36" s="1020"/>
      <c r="P36" s="1040"/>
      <c r="R36" s="1117"/>
    </row>
    <row r="37" spans="1:18" ht="12" customHeight="1">
      <c r="A37" s="1768" t="s">
        <v>546</v>
      </c>
      <c r="B37" s="1768"/>
      <c r="C37" s="1768"/>
      <c r="D37" s="1768"/>
      <c r="E37" s="1768"/>
      <c r="F37" s="1768"/>
      <c r="G37" s="1768"/>
      <c r="H37" s="1768"/>
      <c r="I37" s="1768"/>
      <c r="J37" s="1768"/>
      <c r="K37" s="1768"/>
      <c r="L37" s="1768"/>
      <c r="M37" s="1768"/>
      <c r="N37" s="1768"/>
      <c r="O37" s="1768"/>
      <c r="P37" s="1768"/>
    </row>
    <row r="38" spans="1:18" ht="14.1" customHeight="1">
      <c r="A38" s="1080"/>
      <c r="C38" s="1081"/>
      <c r="D38" s="1082"/>
    </row>
    <row r="39" spans="1:18" ht="14.1" customHeight="1">
      <c r="C39" s="1081"/>
      <c r="D39" s="1082"/>
    </row>
    <row r="40" spans="1:18" ht="14.1" customHeight="1">
      <c r="C40" s="1081"/>
      <c r="D40" s="761"/>
    </row>
    <row r="41" spans="1:18" ht="14.1" customHeight="1"/>
    <row r="42" spans="1:18" ht="14.1" customHeight="1"/>
    <row r="43" spans="1:18" ht="14.1" customHeight="1"/>
    <row r="44" spans="1:18" ht="14.1" customHeight="1"/>
    <row r="45" spans="1:18" ht="14.1" customHeight="1"/>
    <row r="46" spans="1:18" ht="14.1" customHeight="1"/>
    <row r="47" spans="1:18" ht="14.1" customHeight="1"/>
    <row r="48" spans="1:18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2">
    <mergeCell ref="A1:P1"/>
    <mergeCell ref="A3:H3"/>
    <mergeCell ref="A37:P37"/>
    <mergeCell ref="J13:P13"/>
    <mergeCell ref="J25:P25"/>
    <mergeCell ref="J3:P3"/>
    <mergeCell ref="B4:B6"/>
    <mergeCell ref="C4:F4"/>
    <mergeCell ref="G4:G5"/>
    <mergeCell ref="H4:H5"/>
    <mergeCell ref="C5:D5"/>
    <mergeCell ref="E5:F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/>
  <dimension ref="A1:AC61"/>
  <sheetViews>
    <sheetView showGridLines="0" zoomScaleNormal="100" zoomScaleSheetLayoutView="100" workbookViewId="0">
      <selection activeCell="G7" sqref="G7:G25"/>
    </sheetView>
  </sheetViews>
  <sheetFormatPr defaultRowHeight="11.25"/>
  <cols>
    <col min="1" max="1" width="8.42578125" style="448" customWidth="1"/>
    <col min="2" max="3" width="6.7109375" style="448" customWidth="1"/>
    <col min="4" max="4" width="7.28515625" style="448" customWidth="1"/>
    <col min="5" max="5" width="6.7109375" style="448" customWidth="1"/>
    <col min="6" max="6" width="7.28515625" style="448" customWidth="1"/>
    <col min="7" max="7" width="6.7109375" style="448" customWidth="1"/>
    <col min="8" max="8" width="7.28515625" style="448" customWidth="1"/>
    <col min="9" max="10" width="9.7109375" style="448" customWidth="1"/>
    <col min="11" max="11" width="1.7109375" style="448" customWidth="1"/>
    <col min="12" max="12" width="7.5703125" style="448" customWidth="1"/>
    <col min="13" max="17" width="9.7109375" style="448" customWidth="1"/>
    <col min="18" max="18" width="9.5703125" style="448" customWidth="1"/>
    <col min="19" max="247" width="9.140625" style="448"/>
    <col min="248" max="260" width="10.7109375" style="448" customWidth="1"/>
    <col min="261" max="503" width="9.140625" style="448"/>
    <col min="504" max="516" width="10.7109375" style="448" customWidth="1"/>
    <col min="517" max="759" width="9.140625" style="448"/>
    <col min="760" max="772" width="10.7109375" style="448" customWidth="1"/>
    <col min="773" max="1015" width="9.140625" style="448"/>
    <col min="1016" max="1028" width="10.7109375" style="448" customWidth="1"/>
    <col min="1029" max="1271" width="9.140625" style="448"/>
    <col min="1272" max="1284" width="10.7109375" style="448" customWidth="1"/>
    <col min="1285" max="1527" width="9.140625" style="448"/>
    <col min="1528" max="1540" width="10.7109375" style="448" customWidth="1"/>
    <col min="1541" max="1783" width="9.140625" style="448"/>
    <col min="1784" max="1796" width="10.7109375" style="448" customWidth="1"/>
    <col min="1797" max="2039" width="9.140625" style="448"/>
    <col min="2040" max="2052" width="10.7109375" style="448" customWidth="1"/>
    <col min="2053" max="2295" width="9.140625" style="448"/>
    <col min="2296" max="2308" width="10.7109375" style="448" customWidth="1"/>
    <col min="2309" max="2551" width="9.140625" style="448"/>
    <col min="2552" max="2564" width="10.7109375" style="448" customWidth="1"/>
    <col min="2565" max="2807" width="9.140625" style="448"/>
    <col min="2808" max="2820" width="10.7109375" style="448" customWidth="1"/>
    <col min="2821" max="3063" width="9.140625" style="448"/>
    <col min="3064" max="3076" width="10.7109375" style="448" customWidth="1"/>
    <col min="3077" max="3319" width="9.140625" style="448"/>
    <col min="3320" max="3332" width="10.7109375" style="448" customWidth="1"/>
    <col min="3333" max="3575" width="9.140625" style="448"/>
    <col min="3576" max="3588" width="10.7109375" style="448" customWidth="1"/>
    <col min="3589" max="3831" width="9.140625" style="448"/>
    <col min="3832" max="3844" width="10.7109375" style="448" customWidth="1"/>
    <col min="3845" max="4087" width="9.140625" style="448"/>
    <col min="4088" max="4100" width="10.7109375" style="448" customWidth="1"/>
    <col min="4101" max="4343" width="9.140625" style="448"/>
    <col min="4344" max="4356" width="10.7109375" style="448" customWidth="1"/>
    <col min="4357" max="4599" width="9.140625" style="448"/>
    <col min="4600" max="4612" width="10.7109375" style="448" customWidth="1"/>
    <col min="4613" max="4855" width="9.140625" style="448"/>
    <col min="4856" max="4868" width="10.7109375" style="448" customWidth="1"/>
    <col min="4869" max="5111" width="9.140625" style="448"/>
    <col min="5112" max="5124" width="10.7109375" style="448" customWidth="1"/>
    <col min="5125" max="5367" width="9.140625" style="448"/>
    <col min="5368" max="5380" width="10.7109375" style="448" customWidth="1"/>
    <col min="5381" max="5623" width="9.140625" style="448"/>
    <col min="5624" max="5636" width="10.7109375" style="448" customWidth="1"/>
    <col min="5637" max="5879" width="9.140625" style="448"/>
    <col min="5880" max="5892" width="10.7109375" style="448" customWidth="1"/>
    <col min="5893" max="6135" width="9.140625" style="448"/>
    <col min="6136" max="6148" width="10.7109375" style="448" customWidth="1"/>
    <col min="6149" max="6391" width="9.140625" style="448"/>
    <col min="6392" max="6404" width="10.7109375" style="448" customWidth="1"/>
    <col min="6405" max="6647" width="9.140625" style="448"/>
    <col min="6648" max="6660" width="10.7109375" style="448" customWidth="1"/>
    <col min="6661" max="6903" width="9.140625" style="448"/>
    <col min="6904" max="6916" width="10.7109375" style="448" customWidth="1"/>
    <col min="6917" max="7159" width="9.140625" style="448"/>
    <col min="7160" max="7172" width="10.7109375" style="448" customWidth="1"/>
    <col min="7173" max="7415" width="9.140625" style="448"/>
    <col min="7416" max="7428" width="10.7109375" style="448" customWidth="1"/>
    <col min="7429" max="7671" width="9.140625" style="448"/>
    <col min="7672" max="7684" width="10.7109375" style="448" customWidth="1"/>
    <col min="7685" max="7927" width="9.140625" style="448"/>
    <col min="7928" max="7940" width="10.7109375" style="448" customWidth="1"/>
    <col min="7941" max="8183" width="9.140625" style="448"/>
    <col min="8184" max="8196" width="10.7109375" style="448" customWidth="1"/>
    <col min="8197" max="8439" width="9.140625" style="448"/>
    <col min="8440" max="8452" width="10.7109375" style="448" customWidth="1"/>
    <col min="8453" max="8695" width="9.140625" style="448"/>
    <col min="8696" max="8708" width="10.7109375" style="448" customWidth="1"/>
    <col min="8709" max="8951" width="9.140625" style="448"/>
    <col min="8952" max="8964" width="10.7109375" style="448" customWidth="1"/>
    <col min="8965" max="9207" width="9.140625" style="448"/>
    <col min="9208" max="9220" width="10.7109375" style="448" customWidth="1"/>
    <col min="9221" max="9463" width="9.140625" style="448"/>
    <col min="9464" max="9476" width="10.7109375" style="448" customWidth="1"/>
    <col min="9477" max="9719" width="9.140625" style="448"/>
    <col min="9720" max="9732" width="10.7109375" style="448" customWidth="1"/>
    <col min="9733" max="9975" width="9.140625" style="448"/>
    <col min="9976" max="9988" width="10.7109375" style="448" customWidth="1"/>
    <col min="9989" max="10231" width="9.140625" style="448"/>
    <col min="10232" max="10244" width="10.7109375" style="448" customWidth="1"/>
    <col min="10245" max="10487" width="9.140625" style="448"/>
    <col min="10488" max="10500" width="10.7109375" style="448" customWidth="1"/>
    <col min="10501" max="10743" width="9.140625" style="448"/>
    <col min="10744" max="10756" width="10.7109375" style="448" customWidth="1"/>
    <col min="10757" max="10999" width="9.140625" style="448"/>
    <col min="11000" max="11012" width="10.7109375" style="448" customWidth="1"/>
    <col min="11013" max="11255" width="9.140625" style="448"/>
    <col min="11256" max="11268" width="10.7109375" style="448" customWidth="1"/>
    <col min="11269" max="11511" width="9.140625" style="448"/>
    <col min="11512" max="11524" width="10.7109375" style="448" customWidth="1"/>
    <col min="11525" max="11767" width="9.140625" style="448"/>
    <col min="11768" max="11780" width="10.7109375" style="448" customWidth="1"/>
    <col min="11781" max="12023" width="9.140625" style="448"/>
    <col min="12024" max="12036" width="10.7109375" style="448" customWidth="1"/>
    <col min="12037" max="12279" width="9.140625" style="448"/>
    <col min="12280" max="12292" width="10.7109375" style="448" customWidth="1"/>
    <col min="12293" max="12535" width="9.140625" style="448"/>
    <col min="12536" max="12548" width="10.7109375" style="448" customWidth="1"/>
    <col min="12549" max="12791" width="9.140625" style="448"/>
    <col min="12792" max="12804" width="10.7109375" style="448" customWidth="1"/>
    <col min="12805" max="13047" width="9.140625" style="448"/>
    <col min="13048" max="13060" width="10.7109375" style="448" customWidth="1"/>
    <col min="13061" max="13303" width="9.140625" style="448"/>
    <col min="13304" max="13316" width="10.7109375" style="448" customWidth="1"/>
    <col min="13317" max="13559" width="9.140625" style="448"/>
    <col min="13560" max="13572" width="10.7109375" style="448" customWidth="1"/>
    <col min="13573" max="13815" width="9.140625" style="448"/>
    <col min="13816" max="13828" width="10.7109375" style="448" customWidth="1"/>
    <col min="13829" max="14071" width="9.140625" style="448"/>
    <col min="14072" max="14084" width="10.7109375" style="448" customWidth="1"/>
    <col min="14085" max="14327" width="9.140625" style="448"/>
    <col min="14328" max="14340" width="10.7109375" style="448" customWidth="1"/>
    <col min="14341" max="14583" width="9.140625" style="448"/>
    <col min="14584" max="14596" width="10.7109375" style="448" customWidth="1"/>
    <col min="14597" max="14839" width="9.140625" style="448"/>
    <col min="14840" max="14852" width="10.7109375" style="448" customWidth="1"/>
    <col min="14853" max="15095" width="9.140625" style="448"/>
    <col min="15096" max="15108" width="10.7109375" style="448" customWidth="1"/>
    <col min="15109" max="15351" width="9.140625" style="448"/>
    <col min="15352" max="15364" width="10.7109375" style="448" customWidth="1"/>
    <col min="15365" max="15607" width="9.140625" style="448"/>
    <col min="15608" max="15620" width="10.7109375" style="448" customWidth="1"/>
    <col min="15621" max="15863" width="9.140625" style="448"/>
    <col min="15864" max="15876" width="10.7109375" style="448" customWidth="1"/>
    <col min="15877" max="16119" width="9.140625" style="448"/>
    <col min="16120" max="16132" width="10.7109375" style="448" customWidth="1"/>
    <col min="16133" max="16384" width="9.140625" style="448"/>
  </cols>
  <sheetData>
    <row r="1" spans="1:29" ht="18" customHeight="1">
      <c r="A1" s="1582" t="s">
        <v>517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</row>
    <row r="2" spans="1:29" ht="5.0999999999999996" customHeight="1">
      <c r="A2" s="1096"/>
      <c r="B2" s="1096"/>
      <c r="C2" s="1096"/>
      <c r="D2" s="1096"/>
      <c r="E2" s="1096"/>
      <c r="F2" s="1096"/>
      <c r="G2" s="1096"/>
      <c r="H2" s="1096"/>
      <c r="I2" s="486"/>
      <c r="J2" s="486"/>
    </row>
    <row r="3" spans="1:29" ht="16.5" customHeight="1">
      <c r="A3" s="1674">
        <v>2019</v>
      </c>
      <c r="B3" s="1675"/>
      <c r="C3" s="1675"/>
      <c r="D3" s="1675"/>
      <c r="E3" s="1675"/>
      <c r="F3" s="1675"/>
      <c r="G3" s="1675"/>
      <c r="H3" s="1675"/>
      <c r="I3" s="1675"/>
      <c r="J3" s="1676"/>
      <c r="K3" s="1093"/>
      <c r="L3" s="1667" t="s">
        <v>458</v>
      </c>
      <c r="M3" s="1667"/>
      <c r="N3" s="1667"/>
      <c r="O3" s="1667"/>
      <c r="P3" s="1667"/>
      <c r="Q3" s="1667"/>
      <c r="R3" s="1667"/>
    </row>
    <row r="4" spans="1:29" ht="27" customHeight="1">
      <c r="A4" s="97"/>
      <c r="B4" s="1657" t="s">
        <v>277</v>
      </c>
      <c r="C4" s="200"/>
      <c r="D4" s="201"/>
      <c r="E4" s="200"/>
      <c r="F4" s="200"/>
      <c r="G4" s="204"/>
      <c r="H4" s="201"/>
      <c r="I4" s="1657" t="s">
        <v>384</v>
      </c>
      <c r="J4" s="1657" t="s">
        <v>273</v>
      </c>
      <c r="K4" s="1094"/>
      <c r="L4" s="1094"/>
      <c r="M4" s="1094"/>
      <c r="N4" s="1094"/>
      <c r="O4" s="1094"/>
      <c r="P4" s="1094"/>
      <c r="Q4" s="1094"/>
    </row>
    <row r="5" spans="1:29" ht="28.5" customHeight="1">
      <c r="A5" s="187"/>
      <c r="B5" s="1764"/>
      <c r="C5" s="1769" t="s">
        <v>354</v>
      </c>
      <c r="D5" s="1770"/>
      <c r="E5" s="1769" t="s">
        <v>278</v>
      </c>
      <c r="F5" s="1771"/>
      <c r="G5" s="1772" t="s">
        <v>8</v>
      </c>
      <c r="H5" s="1770"/>
      <c r="I5" s="1661"/>
      <c r="J5" s="1661"/>
      <c r="K5" s="1094"/>
      <c r="L5" s="1094"/>
      <c r="M5" s="1094"/>
      <c r="N5" s="1094"/>
      <c r="O5" s="1094"/>
      <c r="P5" s="1094"/>
      <c r="Q5" s="1094"/>
    </row>
    <row r="6" spans="1:29" ht="14.1" customHeight="1">
      <c r="A6" s="67" t="str">
        <f>'6.1'!A8</f>
        <v>Období</v>
      </c>
      <c r="B6" s="1661"/>
      <c r="C6" s="188" t="s">
        <v>445</v>
      </c>
      <c r="D6" s="188" t="s">
        <v>3</v>
      </c>
      <c r="E6" s="188" t="s">
        <v>445</v>
      </c>
      <c r="F6" s="202" t="s">
        <v>3</v>
      </c>
      <c r="G6" s="205" t="s">
        <v>445</v>
      </c>
      <c r="H6" s="188" t="s">
        <v>3</v>
      </c>
      <c r="I6" s="188" t="s">
        <v>50</v>
      </c>
      <c r="J6" s="188" t="s">
        <v>50</v>
      </c>
      <c r="K6" s="806"/>
      <c r="L6" s="806"/>
      <c r="M6" s="806"/>
      <c r="N6" s="806"/>
      <c r="O6" s="806"/>
      <c r="P6" s="806"/>
      <c r="Q6" s="806"/>
      <c r="T6" s="761">
        <v>2018</v>
      </c>
      <c r="U6" s="635"/>
      <c r="V6" s="635"/>
      <c r="W6" s="635"/>
      <c r="X6" s="635"/>
    </row>
    <row r="7" spans="1:29" ht="12" customHeight="1">
      <c r="A7" s="511" t="str">
        <f>'6.1'!A9</f>
        <v>leden</v>
      </c>
      <c r="B7" s="1066">
        <v>658</v>
      </c>
      <c r="C7" s="1066">
        <v>29654.600161700349</v>
      </c>
      <c r="D7" s="1066">
        <v>317579.56964174507</v>
      </c>
      <c r="E7" s="1066">
        <v>60636.133000000002</v>
      </c>
      <c r="F7" s="1021">
        <v>647706.03599999996</v>
      </c>
      <c r="G7" s="1123">
        <f>C7+E7</f>
        <v>90290.733161700351</v>
      </c>
      <c r="H7" s="1066">
        <f>D7+F7</f>
        <v>965285.60564174503</v>
      </c>
      <c r="I7" s="1104">
        <f>G7/'8.1'!C9</f>
        <v>7.0329814730240858E-2</v>
      </c>
      <c r="J7" s="1070">
        <f>(G7-T7)/T7</f>
        <v>1.2579080783807046</v>
      </c>
      <c r="K7" s="452"/>
      <c r="L7" s="452"/>
      <c r="M7" s="452"/>
      <c r="N7" s="452"/>
      <c r="O7" s="452"/>
      <c r="P7" s="452"/>
      <c r="Q7" s="452"/>
      <c r="T7" s="752">
        <v>39988.666512258467</v>
      </c>
      <c r="U7" s="462"/>
      <c r="V7" s="1120"/>
      <c r="W7" s="1120"/>
      <c r="X7" s="462"/>
      <c r="Y7" s="462"/>
      <c r="Z7" s="462"/>
      <c r="AA7" s="1121"/>
      <c r="AB7" s="462"/>
      <c r="AC7" s="462"/>
    </row>
    <row r="8" spans="1:29" ht="12" customHeight="1">
      <c r="A8" s="547" t="str">
        <f>'6.1'!A10</f>
        <v>únor</v>
      </c>
      <c r="B8" s="1084">
        <v>664</v>
      </c>
      <c r="C8" s="1084">
        <v>24791.88749875845</v>
      </c>
      <c r="D8" s="1084">
        <v>265050.68048964004</v>
      </c>
      <c r="E8" s="1084">
        <v>42380.538999999997</v>
      </c>
      <c r="F8" s="1021">
        <v>452500.342</v>
      </c>
      <c r="G8" s="1126">
        <f t="shared" ref="G8:G18" si="0">C8+E8</f>
        <v>67172.426498758447</v>
      </c>
      <c r="H8" s="1084">
        <f t="shared" ref="H8:H18" si="1">D8+F8</f>
        <v>717551.02248964005</v>
      </c>
      <c r="I8" s="1110">
        <f>G8/'8.1'!C10</f>
        <v>6.6941944771072404E-2</v>
      </c>
      <c r="J8" s="1088">
        <f t="shared" ref="J8:J25" si="2">(G8-T8)/T8</f>
        <v>0.23200485652411645</v>
      </c>
      <c r="K8" s="452"/>
      <c r="L8" s="452"/>
      <c r="M8" s="452"/>
      <c r="N8" s="452"/>
      <c r="O8" s="452"/>
      <c r="P8" s="452"/>
      <c r="Q8" s="452"/>
      <c r="T8" s="752">
        <v>54522.858528556091</v>
      </c>
      <c r="U8" s="462"/>
      <c r="V8" s="1120"/>
      <c r="W8" s="1120"/>
      <c r="X8" s="462"/>
      <c r="Y8" s="462"/>
      <c r="Z8" s="462"/>
      <c r="AA8" s="1121"/>
      <c r="AB8" s="462"/>
    </row>
    <row r="9" spans="1:29" ht="12" customHeight="1">
      <c r="A9" s="522" t="str">
        <f>'6.1'!A11</f>
        <v>březen</v>
      </c>
      <c r="B9" s="1073">
        <v>656</v>
      </c>
      <c r="C9" s="1073">
        <v>22809.546024391566</v>
      </c>
      <c r="D9" s="1073">
        <v>243316.46653537301</v>
      </c>
      <c r="E9" s="1073">
        <v>17612.43</v>
      </c>
      <c r="F9" s="1124">
        <v>188030.73300000001</v>
      </c>
      <c r="G9" s="1125">
        <f t="shared" si="0"/>
        <v>40421.976024391566</v>
      </c>
      <c r="H9" s="1073">
        <f t="shared" si="1"/>
        <v>431347.19953537302</v>
      </c>
      <c r="I9" s="1107">
        <f>G9/'8.1'!C11</f>
        <v>4.787641921205274E-2</v>
      </c>
      <c r="J9" s="1077">
        <f t="shared" si="2"/>
        <v>5.9194969339767207E-2</v>
      </c>
      <c r="K9" s="452"/>
      <c r="L9" s="452"/>
      <c r="M9" s="452"/>
      <c r="N9" s="452"/>
      <c r="O9" s="452"/>
      <c r="P9" s="452"/>
      <c r="Q9" s="452"/>
      <c r="T9" s="752">
        <v>38162.92296930751</v>
      </c>
      <c r="U9" s="462"/>
      <c r="V9" s="1120"/>
      <c r="W9" s="1120"/>
      <c r="X9" s="462"/>
      <c r="Y9" s="462"/>
      <c r="Z9" s="462"/>
      <c r="AA9" s="1121"/>
      <c r="AB9" s="462"/>
    </row>
    <row r="10" spans="1:29" ht="12" customHeight="1">
      <c r="A10" s="511" t="str">
        <f>'6.1'!A12</f>
        <v>duben</v>
      </c>
      <c r="B10" s="1066">
        <v>652</v>
      </c>
      <c r="C10" s="1066">
        <v>16855.092917172875</v>
      </c>
      <c r="D10" s="1066">
        <v>180372.71696337202</v>
      </c>
      <c r="E10" s="1066">
        <v>29788.776999999998</v>
      </c>
      <c r="F10" s="1021">
        <v>317645.43400000001</v>
      </c>
      <c r="G10" s="1123">
        <f t="shared" si="0"/>
        <v>46643.869917172873</v>
      </c>
      <c r="H10" s="1066">
        <f t="shared" si="1"/>
        <v>498018.15096337203</v>
      </c>
      <c r="I10" s="1104">
        <f>G10/'8.1'!C12</f>
        <v>7.759420914911333E-2</v>
      </c>
      <c r="J10" s="1070">
        <f t="shared" si="2"/>
        <v>2.2383411284510131</v>
      </c>
      <c r="K10" s="452"/>
      <c r="L10" s="452"/>
      <c r="M10" s="452"/>
      <c r="N10" s="452"/>
      <c r="O10" s="452"/>
      <c r="P10" s="452"/>
      <c r="Q10" s="452"/>
      <c r="T10" s="752">
        <v>14403.630768659603</v>
      </c>
      <c r="U10" s="462"/>
      <c r="V10" s="1120"/>
      <c r="W10" s="1120"/>
      <c r="X10" s="462"/>
      <c r="Y10" s="462"/>
      <c r="Z10" s="462"/>
      <c r="AA10" s="1121"/>
      <c r="AB10" s="462"/>
    </row>
    <row r="11" spans="1:29" ht="12" customHeight="1">
      <c r="A11" s="547" t="str">
        <f>'6.1'!A13</f>
        <v>květen</v>
      </c>
      <c r="B11" s="1084">
        <v>649</v>
      </c>
      <c r="C11" s="1084">
        <v>13906.447887406022</v>
      </c>
      <c r="D11" s="1084">
        <v>148419.05847298898</v>
      </c>
      <c r="E11" s="1084">
        <v>19304.739000000001</v>
      </c>
      <c r="F11" s="1021">
        <v>205228.144</v>
      </c>
      <c r="G11" s="1126">
        <f t="shared" si="0"/>
        <v>33211.186887406024</v>
      </c>
      <c r="H11" s="1084">
        <f t="shared" si="1"/>
        <v>353647.20247298898</v>
      </c>
      <c r="I11" s="1110">
        <f>G11/'8.1'!C13</f>
        <v>5.9587276273954277E-2</v>
      </c>
      <c r="J11" s="1088">
        <f t="shared" si="2"/>
        <v>1.5137905339589719</v>
      </c>
      <c r="K11" s="452"/>
      <c r="L11" s="452"/>
      <c r="M11" s="452"/>
      <c r="N11" s="452"/>
      <c r="O11" s="452"/>
      <c r="P11" s="452"/>
      <c r="Q11" s="452"/>
      <c r="T11" s="752">
        <v>13211.596765424079</v>
      </c>
      <c r="U11" s="462"/>
      <c r="V11" s="1120"/>
      <c r="W11" s="1120"/>
      <c r="X11" s="462"/>
      <c r="Y11" s="462"/>
      <c r="Z11" s="462"/>
      <c r="AA11" s="1121"/>
      <c r="AB11" s="462"/>
    </row>
    <row r="12" spans="1:29" ht="12" customHeight="1">
      <c r="A12" s="522" t="str">
        <f>'6.1'!A14</f>
        <v>červen</v>
      </c>
      <c r="B12" s="1073">
        <v>682</v>
      </c>
      <c r="C12" s="1073">
        <v>11656.972175878545</v>
      </c>
      <c r="D12" s="1073">
        <v>124876.832101034</v>
      </c>
      <c r="E12" s="1073">
        <v>63822.25</v>
      </c>
      <c r="F12" s="1124">
        <v>680167.56599999999</v>
      </c>
      <c r="G12" s="1125">
        <f t="shared" si="0"/>
        <v>75479.222175878545</v>
      </c>
      <c r="H12" s="1073">
        <f t="shared" si="1"/>
        <v>805044.39810103399</v>
      </c>
      <c r="I12" s="1107">
        <f>G12/'8.1'!C14</f>
        <v>0.19989162876316596</v>
      </c>
      <c r="J12" s="1077">
        <f t="shared" si="2"/>
        <v>2.5055862317532744</v>
      </c>
      <c r="K12" s="452"/>
      <c r="L12" s="452"/>
      <c r="M12" s="452"/>
      <c r="N12" s="452"/>
      <c r="O12" s="452"/>
      <c r="P12" s="452"/>
      <c r="Q12" s="452"/>
      <c r="T12" s="752">
        <v>21531.12694595693</v>
      </c>
      <c r="U12" s="462"/>
      <c r="V12" s="1120"/>
      <c r="W12" s="1120"/>
      <c r="X12" s="462"/>
      <c r="Y12" s="462"/>
      <c r="Z12" s="462"/>
      <c r="AA12" s="1121"/>
      <c r="AB12" s="462"/>
    </row>
    <row r="13" spans="1:29" ht="12" customHeight="1">
      <c r="A13" s="511" t="str">
        <f>'6.1'!A15</f>
        <v>červenec</v>
      </c>
      <c r="B13" s="1066">
        <v>698</v>
      </c>
      <c r="C13" s="1066">
        <v>10826.348138050482</v>
      </c>
      <c r="D13" s="1066">
        <v>116326.25168016006</v>
      </c>
      <c r="E13" s="1066">
        <v>85628.894</v>
      </c>
      <c r="F13" s="1021">
        <v>913082.89899999998</v>
      </c>
      <c r="G13" s="1123">
        <f t="shared" si="0"/>
        <v>96455.242138050482</v>
      </c>
      <c r="H13" s="1066">
        <f t="shared" si="1"/>
        <v>1029409.15068016</v>
      </c>
      <c r="I13" s="1104">
        <f>G13/'8.1'!C15</f>
        <v>0.24603557933736711</v>
      </c>
      <c r="J13" s="1070">
        <f t="shared" si="2"/>
        <v>0.84981924432279432</v>
      </c>
      <c r="K13" s="452"/>
      <c r="L13" s="1763" t="s">
        <v>459</v>
      </c>
      <c r="M13" s="1763"/>
      <c r="N13" s="1763"/>
      <c r="O13" s="1763"/>
      <c r="P13" s="1763"/>
      <c r="Q13" s="1763"/>
      <c r="R13" s="1763"/>
      <c r="T13" s="752">
        <v>52143.063401506595</v>
      </c>
      <c r="U13" s="462"/>
      <c r="V13" s="1120"/>
      <c r="W13" s="1120"/>
      <c r="X13" s="462"/>
      <c r="Y13" s="462"/>
      <c r="Z13" s="462"/>
      <c r="AA13" s="1121"/>
      <c r="AB13" s="462"/>
    </row>
    <row r="14" spans="1:29" ht="12" customHeight="1">
      <c r="A14" s="547" t="str">
        <f>'6.1'!A16</f>
        <v>srpen</v>
      </c>
      <c r="B14" s="1084">
        <v>707</v>
      </c>
      <c r="C14" s="1084">
        <v>9508.9116549310711</v>
      </c>
      <c r="D14" s="1084">
        <v>103009.90987590305</v>
      </c>
      <c r="E14" s="1084">
        <v>83302.934999999998</v>
      </c>
      <c r="F14" s="1021">
        <v>885279.098</v>
      </c>
      <c r="G14" s="1126">
        <f t="shared" si="0"/>
        <v>92811.846654931069</v>
      </c>
      <c r="H14" s="1084">
        <f t="shared" si="1"/>
        <v>988289.00787590304</v>
      </c>
      <c r="I14" s="1110">
        <f>G14/'8.1'!C16</f>
        <v>0.24337191955290932</v>
      </c>
      <c r="J14" s="1088">
        <f t="shared" si="2"/>
        <v>0.48321935968539775</v>
      </c>
      <c r="K14" s="452"/>
      <c r="M14" s="761"/>
      <c r="N14" s="666" t="str">
        <f>G5</f>
        <v>Celkem</v>
      </c>
      <c r="T14" s="752">
        <v>62574.592253580871</v>
      </c>
      <c r="U14" s="462"/>
      <c r="V14" s="1120"/>
      <c r="W14" s="1120"/>
      <c r="X14" s="462"/>
      <c r="Y14" s="462"/>
      <c r="Z14" s="462"/>
      <c r="AA14" s="1121"/>
      <c r="AB14" s="462"/>
    </row>
    <row r="15" spans="1:29" ht="12" customHeight="1">
      <c r="A15" s="522" t="str">
        <f>'6.1'!A17</f>
        <v>září</v>
      </c>
      <c r="B15" s="1073">
        <v>708</v>
      </c>
      <c r="C15" s="1073">
        <v>12173.821406471106</v>
      </c>
      <c r="D15" s="1073">
        <v>130248.11078652006</v>
      </c>
      <c r="E15" s="1073">
        <v>89152.017999999996</v>
      </c>
      <c r="F15" s="1124">
        <v>950589.96400000004</v>
      </c>
      <c r="G15" s="1125">
        <f t="shared" si="0"/>
        <v>101325.8394064711</v>
      </c>
      <c r="H15" s="1073">
        <f t="shared" si="1"/>
        <v>1080838.0747865201</v>
      </c>
      <c r="I15" s="1107">
        <f>G15/'8.1'!C17</f>
        <v>0.21417051871094392</v>
      </c>
      <c r="J15" s="1077">
        <f t="shared" si="2"/>
        <v>1.2787945236716547</v>
      </c>
      <c r="K15" s="452"/>
      <c r="L15" s="452"/>
      <c r="M15" s="1090">
        <f t="shared" ref="M15:M24" si="3">A27</f>
        <v>2010</v>
      </c>
      <c r="N15" s="1090">
        <f t="shared" ref="N15:N24" si="4">G27</f>
        <v>98926.430281392022</v>
      </c>
      <c r="O15" s="1091"/>
      <c r="P15" s="1091"/>
      <c r="Q15" s="1091"/>
      <c r="T15" s="752">
        <v>44464.666890287328</v>
      </c>
      <c r="U15" s="462"/>
      <c r="V15" s="1120"/>
      <c r="W15" s="1120"/>
      <c r="X15" s="462"/>
      <c r="Y15" s="462"/>
      <c r="Z15" s="462"/>
      <c r="AA15" s="1121"/>
      <c r="AB15" s="462"/>
    </row>
    <row r="16" spans="1:29" ht="12" customHeight="1">
      <c r="A16" s="511" t="str">
        <f>'6.1'!A18</f>
        <v>říjen</v>
      </c>
      <c r="B16" s="1066">
        <v>710</v>
      </c>
      <c r="C16" s="1066">
        <v>20533.626435285609</v>
      </c>
      <c r="D16" s="1066">
        <v>220423.45882394002</v>
      </c>
      <c r="E16" s="1066">
        <v>82747.891000000003</v>
      </c>
      <c r="F16" s="1021">
        <v>879241.16599999997</v>
      </c>
      <c r="G16" s="1123">
        <f t="shared" si="0"/>
        <v>103281.51743528561</v>
      </c>
      <c r="H16" s="1066">
        <f t="shared" si="1"/>
        <v>1099664.62482394</v>
      </c>
      <c r="I16" s="1104">
        <f>G16/'8.1'!C18</f>
        <v>0.14507990455138764</v>
      </c>
      <c r="J16" s="1070">
        <f t="shared" si="2"/>
        <v>0.70716245627318219</v>
      </c>
      <c r="K16" s="452"/>
      <c r="L16" s="452"/>
      <c r="M16" s="1090">
        <f t="shared" si="3"/>
        <v>2011</v>
      </c>
      <c r="N16" s="1090">
        <f t="shared" si="4"/>
        <v>173373.55639986176</v>
      </c>
      <c r="O16" s="1091"/>
      <c r="P16" s="1091"/>
      <c r="Q16" s="1091"/>
      <c r="T16" s="752">
        <v>60498.939076222501</v>
      </c>
      <c r="U16" s="462"/>
      <c r="V16" s="1120"/>
      <c r="W16" s="1120"/>
      <c r="X16" s="462"/>
      <c r="Y16" s="462"/>
      <c r="Z16" s="462"/>
      <c r="AA16" s="1121"/>
      <c r="AB16" s="462"/>
    </row>
    <row r="17" spans="1:28" ht="12" customHeight="1">
      <c r="A17" s="547" t="str">
        <f>'6.1'!A19</f>
        <v>listopad</v>
      </c>
      <c r="B17" s="1084">
        <v>713</v>
      </c>
      <c r="C17" s="1084">
        <v>25072.286576608996</v>
      </c>
      <c r="D17" s="1084">
        <v>268936.81538855401</v>
      </c>
      <c r="E17" s="1084">
        <v>64069.591</v>
      </c>
      <c r="F17" s="1021">
        <v>681158.46</v>
      </c>
      <c r="G17" s="1126">
        <f t="shared" si="0"/>
        <v>89141.877576608997</v>
      </c>
      <c r="H17" s="1084">
        <f t="shared" si="1"/>
        <v>950095.27538855397</v>
      </c>
      <c r="I17" s="1110">
        <f>G17/'8.1'!C19</f>
        <v>9.9223156765792783E-2</v>
      </c>
      <c r="J17" s="1088">
        <f t="shared" si="2"/>
        <v>0.20916982108496887</v>
      </c>
      <c r="K17" s="452"/>
      <c r="L17" s="452"/>
      <c r="M17" s="1090">
        <f t="shared" si="3"/>
        <v>2012</v>
      </c>
      <c r="N17" s="1090">
        <f t="shared" si="4"/>
        <v>177206.47633018694</v>
      </c>
      <c r="O17" s="1091"/>
      <c r="P17" s="1091"/>
      <c r="Q17" s="1091"/>
      <c r="T17" s="752">
        <v>73721.553434589863</v>
      </c>
      <c r="U17" s="462"/>
      <c r="V17" s="1120"/>
      <c r="W17" s="1120"/>
      <c r="X17" s="462"/>
      <c r="Y17" s="462"/>
      <c r="Z17" s="462"/>
      <c r="AA17" s="1121"/>
      <c r="AB17" s="462"/>
    </row>
    <row r="18" spans="1:28" ht="12" customHeight="1">
      <c r="A18" s="522" t="str">
        <f>'6.1'!A20</f>
        <v>prosinec</v>
      </c>
      <c r="B18" s="1073">
        <v>729</v>
      </c>
      <c r="C18" s="1073">
        <v>25688.911859839609</v>
      </c>
      <c r="D18" s="1073">
        <v>275392.81537557516</v>
      </c>
      <c r="E18" s="1073">
        <v>35810.546999999999</v>
      </c>
      <c r="F18" s="1124">
        <v>381869.03100000002</v>
      </c>
      <c r="G18" s="1125">
        <f t="shared" si="0"/>
        <v>61499.458859839608</v>
      </c>
      <c r="H18" s="1073">
        <f t="shared" si="1"/>
        <v>657261.84637557517</v>
      </c>
      <c r="I18" s="1107">
        <f>G18/'8.1'!C20</f>
        <v>5.9123099370036028E-2</v>
      </c>
      <c r="J18" s="1077">
        <f t="shared" si="2"/>
        <v>-0.10268602764164887</v>
      </c>
      <c r="K18" s="452"/>
      <c r="L18" s="452"/>
      <c r="M18" s="1090">
        <f t="shared" si="3"/>
        <v>2013</v>
      </c>
      <c r="N18" s="1090">
        <f t="shared" si="4"/>
        <v>274600</v>
      </c>
      <c r="O18" s="1091"/>
      <c r="P18" s="1091"/>
      <c r="Q18" s="1091"/>
      <c r="T18" s="752">
        <v>68537.279875632201</v>
      </c>
      <c r="U18" s="462"/>
      <c r="V18" s="1120"/>
      <c r="W18" s="1120"/>
      <c r="X18" s="462"/>
      <c r="Y18" s="462"/>
      <c r="Z18" s="462"/>
      <c r="AA18" s="1121"/>
      <c r="AB18" s="462"/>
    </row>
    <row r="19" spans="1:28" ht="12" customHeight="1">
      <c r="A19" s="511" t="str">
        <f>'6.1'!A21</f>
        <v>I. čtvrtletí</v>
      </c>
      <c r="B19" s="1066">
        <f>B9</f>
        <v>656</v>
      </c>
      <c r="C19" s="1066">
        <f t="shared" ref="C19:D19" si="5">SUM(C7:C9)</f>
        <v>77256.033684850365</v>
      </c>
      <c r="D19" s="1066">
        <f t="shared" si="5"/>
        <v>825946.71666675818</v>
      </c>
      <c r="E19" s="1066">
        <f t="shared" ref="E19:F19" si="6">SUM(E7:E9)</f>
        <v>120629.10199999998</v>
      </c>
      <c r="F19" s="1021">
        <f t="shared" si="6"/>
        <v>1288237.111</v>
      </c>
      <c r="G19" s="1123">
        <f t="shared" ref="G19:H19" si="7">SUM(G7:G9)</f>
        <v>197885.13568485036</v>
      </c>
      <c r="H19" s="1066">
        <f t="shared" si="7"/>
        <v>2114183.8276667581</v>
      </c>
      <c r="I19" s="1104">
        <f>G19/'8.1'!C21</f>
        <v>6.3190594413456216E-2</v>
      </c>
      <c r="J19" s="1070">
        <f t="shared" si="2"/>
        <v>0.49150901814758774</v>
      </c>
      <c r="K19" s="452"/>
      <c r="L19" s="452"/>
      <c r="M19" s="1090">
        <f t="shared" si="3"/>
        <v>2014</v>
      </c>
      <c r="N19" s="1090">
        <f t="shared" si="4"/>
        <v>204448</v>
      </c>
      <c r="O19" s="1091"/>
      <c r="P19" s="1091"/>
      <c r="Q19" s="1091"/>
      <c r="T19" s="752">
        <v>132674.44801012208</v>
      </c>
      <c r="U19" s="1021"/>
      <c r="V19" s="1120"/>
      <c r="W19" s="1120"/>
      <c r="X19" s="462"/>
      <c r="Y19" s="462"/>
      <c r="Z19" s="462"/>
      <c r="AA19" s="1121"/>
    </row>
    <row r="20" spans="1:28" ht="12" customHeight="1">
      <c r="A20" s="547" t="str">
        <f>'6.1'!A22</f>
        <v>II. čtvrtletí</v>
      </c>
      <c r="B20" s="1084">
        <f>B12</f>
        <v>682</v>
      </c>
      <c r="C20" s="1084">
        <f t="shared" ref="C20:D20" si="8">SUM(C10:C12)</f>
        <v>42418.512980457439</v>
      </c>
      <c r="D20" s="1084">
        <f t="shared" si="8"/>
        <v>453668.60753739497</v>
      </c>
      <c r="E20" s="1084">
        <f t="shared" ref="E20:F20" si="9">SUM(E10:E12)</f>
        <v>112915.766</v>
      </c>
      <c r="F20" s="1021">
        <f t="shared" si="9"/>
        <v>1203041.1439999999</v>
      </c>
      <c r="G20" s="1126">
        <f t="shared" ref="G20:H20" si="10">SUM(G10:G12)</f>
        <v>155334.27898045746</v>
      </c>
      <c r="H20" s="1084">
        <f t="shared" si="10"/>
        <v>1656709.7515373952</v>
      </c>
      <c r="I20" s="1110">
        <f>G20/'8.1'!C22</f>
        <v>0.10112381845531139</v>
      </c>
      <c r="J20" s="1088">
        <f t="shared" si="2"/>
        <v>2.1606470230369181</v>
      </c>
      <c r="K20" s="452"/>
      <c r="L20" s="452"/>
      <c r="M20" s="1090">
        <f t="shared" si="3"/>
        <v>2015</v>
      </c>
      <c r="N20" s="1090">
        <f t="shared" si="4"/>
        <v>305150.24811913917</v>
      </c>
      <c r="O20" s="1091"/>
      <c r="P20" s="1091"/>
      <c r="Q20" s="1091"/>
      <c r="T20" s="752">
        <v>49146.354480040609</v>
      </c>
      <c r="U20" s="1021"/>
      <c r="V20" s="1120"/>
      <c r="W20" s="1120"/>
      <c r="X20" s="462"/>
      <c r="Y20" s="462"/>
    </row>
    <row r="21" spans="1:28" ht="12" customHeight="1">
      <c r="A21" s="547" t="str">
        <f>'6.1'!A23</f>
        <v>III. čtvrtletí</v>
      </c>
      <c r="B21" s="1084">
        <f>B15</f>
        <v>708</v>
      </c>
      <c r="C21" s="1084">
        <f t="shared" ref="C21:D21" si="11">SUM(C13:C15)</f>
        <v>32509.081199452659</v>
      </c>
      <c r="D21" s="1084">
        <f t="shared" si="11"/>
        <v>349584.27234258316</v>
      </c>
      <c r="E21" s="1084">
        <f t="shared" ref="E21:F21" si="12">SUM(E13:E15)</f>
        <v>258083.84700000001</v>
      </c>
      <c r="F21" s="1021">
        <f t="shared" si="12"/>
        <v>2748951.9610000001</v>
      </c>
      <c r="G21" s="1126">
        <f t="shared" ref="G21:H21" si="13">SUM(G13:G15)</f>
        <v>290592.92819945264</v>
      </c>
      <c r="H21" s="1084">
        <f t="shared" si="13"/>
        <v>3098536.2333425833</v>
      </c>
      <c r="I21" s="1110">
        <f>G21/'8.1'!C23</f>
        <v>0.2331263308280159</v>
      </c>
      <c r="J21" s="1088">
        <f t="shared" si="2"/>
        <v>0.82553516968958252</v>
      </c>
      <c r="K21" s="452"/>
      <c r="L21" s="452"/>
      <c r="M21" s="1090">
        <f t="shared" si="3"/>
        <v>2016</v>
      </c>
      <c r="N21" s="1090">
        <f t="shared" si="4"/>
        <v>561179.23963635962</v>
      </c>
      <c r="O21" s="1091"/>
      <c r="P21" s="1091"/>
      <c r="Q21" s="1091"/>
      <c r="T21" s="752">
        <v>159182.3225453748</v>
      </c>
      <c r="U21" s="1021"/>
      <c r="V21" s="1120"/>
      <c r="W21" s="1120"/>
      <c r="X21" s="1021"/>
      <c r="Y21" s="462"/>
    </row>
    <row r="22" spans="1:28" ht="12" customHeight="1">
      <c r="A22" s="522" t="str">
        <f>'6.1'!A24</f>
        <v>IV. čtvrtletí</v>
      </c>
      <c r="B22" s="1073">
        <f>B18</f>
        <v>729</v>
      </c>
      <c r="C22" s="1073">
        <f t="shared" ref="C22:D22" si="14">SUM(C16:C18)</f>
        <v>71294.824871734221</v>
      </c>
      <c r="D22" s="1073">
        <f t="shared" si="14"/>
        <v>764753.08958806912</v>
      </c>
      <c r="E22" s="1073">
        <f t="shared" ref="E22:F22" si="15">SUM(E16:E18)</f>
        <v>182628.02900000001</v>
      </c>
      <c r="F22" s="1124">
        <f t="shared" si="15"/>
        <v>1942268.6569999999</v>
      </c>
      <c r="G22" s="1125">
        <f t="shared" ref="G22:H22" si="16">SUM(G16:G18)</f>
        <v>253922.85387173423</v>
      </c>
      <c r="H22" s="1073">
        <f t="shared" si="16"/>
        <v>2707021.746588069</v>
      </c>
      <c r="I22" s="1107">
        <f>G22/'8.1'!C24</f>
        <v>9.5802398030263178E-2</v>
      </c>
      <c r="J22" s="1077">
        <f t="shared" si="2"/>
        <v>0.25234584540498894</v>
      </c>
      <c r="K22" s="452"/>
      <c r="L22" s="452"/>
      <c r="M22" s="1090">
        <f t="shared" si="3"/>
        <v>2017</v>
      </c>
      <c r="N22" s="1090">
        <f t="shared" si="4"/>
        <v>533902.91369931761</v>
      </c>
      <c r="O22" s="1091"/>
      <c r="P22" s="1091"/>
      <c r="Q22" s="1091"/>
      <c r="T22" s="752">
        <v>202757.77238644456</v>
      </c>
      <c r="U22" s="1021"/>
      <c r="V22" s="1120"/>
      <c r="W22" s="1120"/>
      <c r="X22" s="1021"/>
      <c r="Y22" s="462"/>
    </row>
    <row r="23" spans="1:28" ht="12" customHeight="1">
      <c r="A23" s="511" t="str">
        <f>'6.1'!A25</f>
        <v>I. pololetí</v>
      </c>
      <c r="B23" s="1066">
        <f>B12</f>
        <v>682</v>
      </c>
      <c r="C23" s="1066">
        <f t="shared" ref="C23:D23" si="17">SUM(C7:C12)</f>
        <v>119674.54666530782</v>
      </c>
      <c r="D23" s="1066">
        <f t="shared" si="17"/>
        <v>1279615.3242041531</v>
      </c>
      <c r="E23" s="1066">
        <f t="shared" ref="E23:F23" si="18">SUM(E7:E12)</f>
        <v>233544.86799999999</v>
      </c>
      <c r="F23" s="1021">
        <f t="shared" si="18"/>
        <v>2491278.2549999999</v>
      </c>
      <c r="G23" s="1123">
        <f t="shared" ref="G23:H23" si="19">SUM(G7:G12)</f>
        <v>353219.41466530779</v>
      </c>
      <c r="H23" s="1066">
        <f t="shared" si="19"/>
        <v>3770893.5792041533</v>
      </c>
      <c r="I23" s="1104">
        <f>G23/'8.1'!C25</f>
        <v>7.5674091041453936E-2</v>
      </c>
      <c r="J23" s="1070">
        <f t="shared" si="2"/>
        <v>0.94267877947804413</v>
      </c>
      <c r="K23" s="452"/>
      <c r="L23" s="452"/>
      <c r="M23" s="1090">
        <f t="shared" si="3"/>
        <v>2018</v>
      </c>
      <c r="N23" s="1090">
        <f t="shared" si="4"/>
        <v>543760.89742198202</v>
      </c>
      <c r="O23" s="1091"/>
      <c r="P23" s="1091"/>
      <c r="Q23" s="1091"/>
      <c r="T23" s="752">
        <v>181820.80249016269</v>
      </c>
      <c r="U23" s="1021"/>
      <c r="V23" s="1120"/>
      <c r="W23" s="1120"/>
      <c r="X23" s="1021"/>
      <c r="Y23" s="462"/>
    </row>
    <row r="24" spans="1:28" ht="12" customHeight="1">
      <c r="A24" s="522" t="str">
        <f>'6.1'!A26</f>
        <v>II. pololetí</v>
      </c>
      <c r="B24" s="1073">
        <f>B18</f>
        <v>729</v>
      </c>
      <c r="C24" s="1073">
        <f t="shared" ref="C24:D24" si="20">SUM(C13:C18)</f>
        <v>103803.90607118688</v>
      </c>
      <c r="D24" s="1073">
        <f t="shared" si="20"/>
        <v>1114337.3619306523</v>
      </c>
      <c r="E24" s="1073">
        <f t="shared" ref="E24:F24" si="21">SUM(E13:E18)</f>
        <v>440711.87600000005</v>
      </c>
      <c r="F24" s="1124">
        <f t="shared" si="21"/>
        <v>4691220.6180000007</v>
      </c>
      <c r="G24" s="1125">
        <f t="shared" ref="G24:H24" si="22">SUM(G13:G18)</f>
        <v>544515.78207118681</v>
      </c>
      <c r="H24" s="1073">
        <f t="shared" si="22"/>
        <v>5805557.9799306523</v>
      </c>
      <c r="I24" s="1107">
        <f>G24/'8.1'!C26</f>
        <v>0.13972729113514351</v>
      </c>
      <c r="J24" s="1077">
        <f t="shared" si="2"/>
        <v>0.50443620283008506</v>
      </c>
      <c r="K24" s="452"/>
      <c r="L24" s="452"/>
      <c r="M24" s="1090">
        <f t="shared" si="3"/>
        <v>2019</v>
      </c>
      <c r="N24" s="1090">
        <f t="shared" si="4"/>
        <v>897735.19673649466</v>
      </c>
      <c r="O24" s="1091"/>
      <c r="P24" s="1091"/>
      <c r="Q24" s="1091"/>
      <c r="T24" s="752">
        <v>361940.09493181936</v>
      </c>
      <c r="U24" s="1021"/>
      <c r="V24" s="1120"/>
      <c r="W24" s="1120"/>
      <c r="X24" s="1021"/>
      <c r="Y24" s="462"/>
    </row>
    <row r="25" spans="1:28" ht="12" customHeight="1">
      <c r="A25" s="189" t="str">
        <f>'6.1'!A27</f>
        <v>rok</v>
      </c>
      <c r="B25" s="190">
        <f>B18</f>
        <v>729</v>
      </c>
      <c r="C25" s="190">
        <f t="shared" ref="C25:D25" si="23">SUM(C7:C18)</f>
        <v>223478.45273649468</v>
      </c>
      <c r="D25" s="190">
        <f t="shared" si="23"/>
        <v>2393952.6861348059</v>
      </c>
      <c r="E25" s="190">
        <f t="shared" ref="E25:F25" si="24">SUM(E7:E18)</f>
        <v>674256.74399999995</v>
      </c>
      <c r="F25" s="203">
        <f t="shared" si="24"/>
        <v>7182498.8730000006</v>
      </c>
      <c r="G25" s="206">
        <f t="shared" ref="G25:H25" si="25">SUM(G7:G18)</f>
        <v>897735.19673649466</v>
      </c>
      <c r="H25" s="190">
        <f t="shared" si="25"/>
        <v>9576451.5591348056</v>
      </c>
      <c r="I25" s="197">
        <f>G25/'8.1'!C27</f>
        <v>0.10481891826175913</v>
      </c>
      <c r="J25" s="194">
        <f t="shared" si="2"/>
        <v>0.65097417080326248</v>
      </c>
      <c r="K25" s="452"/>
      <c r="L25" s="1763" t="s">
        <v>275</v>
      </c>
      <c r="M25" s="1763"/>
      <c r="N25" s="1763"/>
      <c r="O25" s="1763"/>
      <c r="P25" s="1763"/>
      <c r="Q25" s="1763"/>
      <c r="R25" s="1763"/>
      <c r="T25" s="752">
        <v>543760.89742198202</v>
      </c>
      <c r="U25" s="1119"/>
      <c r="V25" s="1120"/>
      <c r="W25" s="1120"/>
      <c r="X25" s="1119"/>
      <c r="Y25" s="462"/>
    </row>
    <row r="26" spans="1:28" ht="12" customHeight="1">
      <c r="A26" s="1061"/>
      <c r="B26" s="1061"/>
      <c r="C26" s="1114"/>
      <c r="D26" s="1114"/>
      <c r="E26" s="1114"/>
      <c r="F26" s="1114"/>
      <c r="G26" s="1114"/>
      <c r="H26" s="1114"/>
      <c r="I26" s="1122"/>
      <c r="J26" s="1061"/>
      <c r="M26" s="761"/>
      <c r="N26" s="666" t="str">
        <f>B4</f>
        <v>Počet 
výroben</v>
      </c>
      <c r="T26" s="1117"/>
      <c r="V26" s="1120"/>
      <c r="W26" s="1120"/>
    </row>
    <row r="27" spans="1:28" ht="12" customHeight="1">
      <c r="A27" s="511">
        <v>2010</v>
      </c>
      <c r="B27" s="1066">
        <v>344</v>
      </c>
      <c r="C27" s="1066">
        <v>98926.430281392022</v>
      </c>
      <c r="D27" s="1066">
        <v>1048167.1301099415</v>
      </c>
      <c r="E27" s="1066">
        <v>0</v>
      </c>
      <c r="F27" s="1021">
        <v>0</v>
      </c>
      <c r="G27" s="1123">
        <v>98926.430281392022</v>
      </c>
      <c r="H27" s="1066">
        <v>1048167.1301099415</v>
      </c>
      <c r="I27" s="1104">
        <v>1.2234648354810435E-2</v>
      </c>
      <c r="J27" s="1070">
        <v>9.8546676247356524E-2</v>
      </c>
      <c r="K27" s="452"/>
      <c r="L27" s="1040"/>
      <c r="M27" s="1071">
        <f t="shared" ref="M27:M36" si="26">A27</f>
        <v>2010</v>
      </c>
      <c r="N27" s="1072">
        <f t="shared" ref="N27:N36" si="27">B27</f>
        <v>344</v>
      </c>
      <c r="O27" s="1040"/>
      <c r="P27" s="1020"/>
      <c r="R27" s="1040"/>
      <c r="T27" s="1117"/>
    </row>
    <row r="28" spans="1:28" ht="12" customHeight="1">
      <c r="A28" s="522">
        <v>2011</v>
      </c>
      <c r="B28" s="1073">
        <v>392</v>
      </c>
      <c r="C28" s="1073">
        <v>173373.55639986176</v>
      </c>
      <c r="D28" s="1073">
        <v>1836390</v>
      </c>
      <c r="E28" s="1073">
        <v>0</v>
      </c>
      <c r="F28" s="1124">
        <v>0</v>
      </c>
      <c r="G28" s="1125">
        <v>173373.55639986176</v>
      </c>
      <c r="H28" s="1073">
        <v>1836390</v>
      </c>
      <c r="I28" s="1107">
        <v>2.1251382046037635E-2</v>
      </c>
      <c r="J28" s="1077">
        <v>0.75255041455259275</v>
      </c>
      <c r="K28" s="452"/>
      <c r="L28" s="1040"/>
      <c r="M28" s="1071">
        <f t="shared" si="26"/>
        <v>2011</v>
      </c>
      <c r="N28" s="1072">
        <f t="shared" si="27"/>
        <v>392</v>
      </c>
      <c r="O28" s="1040"/>
      <c r="P28" s="1020"/>
      <c r="R28" s="1040"/>
      <c r="T28" s="1117"/>
    </row>
    <row r="29" spans="1:28" ht="12" customHeight="1">
      <c r="A29" s="511">
        <v>2012</v>
      </c>
      <c r="B29" s="1066">
        <v>443</v>
      </c>
      <c r="C29" s="1066">
        <v>177206.47633018694</v>
      </c>
      <c r="D29" s="1066">
        <v>1875100</v>
      </c>
      <c r="E29" s="1066">
        <v>0</v>
      </c>
      <c r="F29" s="1021">
        <v>0</v>
      </c>
      <c r="G29" s="1123">
        <v>177206.47633018694</v>
      </c>
      <c r="H29" s="1066">
        <v>1875100</v>
      </c>
      <c r="I29" s="1104">
        <v>2.1409261203301479E-2</v>
      </c>
      <c r="J29" s="1070">
        <v>2.2107869330920855E-2</v>
      </c>
      <c r="K29" s="452"/>
      <c r="L29" s="1040"/>
      <c r="M29" s="1071">
        <f t="shared" si="26"/>
        <v>2012</v>
      </c>
      <c r="N29" s="1072">
        <f t="shared" si="27"/>
        <v>443</v>
      </c>
      <c r="O29" s="1040"/>
      <c r="P29" s="1020"/>
      <c r="R29" s="1040"/>
      <c r="T29" s="1117"/>
    </row>
    <row r="30" spans="1:28" ht="12" customHeight="1">
      <c r="A30" s="522">
        <v>2013</v>
      </c>
      <c r="B30" s="1073">
        <v>496</v>
      </c>
      <c r="C30" s="1073">
        <v>180531.829</v>
      </c>
      <c r="D30" s="1073">
        <v>1921853.1050000002</v>
      </c>
      <c r="E30" s="1073">
        <v>94068.171000000002</v>
      </c>
      <c r="F30" s="1124">
        <v>1001206.0050000001</v>
      </c>
      <c r="G30" s="1125">
        <v>274600</v>
      </c>
      <c r="H30" s="1073">
        <v>2923059.1100000003</v>
      </c>
      <c r="I30" s="1107">
        <v>3.7717605501401082E-2</v>
      </c>
      <c r="J30" s="1077">
        <v>0.54960476437859274</v>
      </c>
      <c r="K30" s="452"/>
      <c r="L30" s="1040"/>
      <c r="M30" s="1071">
        <f t="shared" si="26"/>
        <v>2013</v>
      </c>
      <c r="N30" s="1072">
        <f t="shared" si="27"/>
        <v>496</v>
      </c>
      <c r="O30" s="1040"/>
      <c r="P30" s="1020"/>
      <c r="R30" s="1040"/>
      <c r="T30" s="1117"/>
    </row>
    <row r="31" spans="1:28" ht="12" customHeight="1">
      <c r="A31" s="511">
        <v>2014</v>
      </c>
      <c r="B31" s="1066">
        <v>533</v>
      </c>
      <c r="C31" s="1066">
        <v>170915.46299999999</v>
      </c>
      <c r="D31" s="1066">
        <v>1817633.324</v>
      </c>
      <c r="E31" s="1066">
        <v>33532.536999999997</v>
      </c>
      <c r="F31" s="1021">
        <v>356246.67599999998</v>
      </c>
      <c r="G31" s="1123">
        <v>204448</v>
      </c>
      <c r="H31" s="1066">
        <v>2173880</v>
      </c>
      <c r="I31" s="1104">
        <v>2.6874303389369542E-2</v>
      </c>
      <c r="J31" s="1070">
        <v>-0.25546977421704298</v>
      </c>
      <c r="K31" s="452"/>
      <c r="L31" s="1040"/>
      <c r="M31" s="1071">
        <f t="shared" si="26"/>
        <v>2014</v>
      </c>
      <c r="N31" s="1072">
        <f t="shared" si="27"/>
        <v>533</v>
      </c>
      <c r="O31" s="1040"/>
      <c r="P31" s="1020"/>
      <c r="R31" s="1040"/>
      <c r="T31" s="1117"/>
    </row>
    <row r="32" spans="1:28" ht="12" customHeight="1">
      <c r="A32" s="522">
        <v>2015</v>
      </c>
      <c r="B32" s="1073">
        <v>597</v>
      </c>
      <c r="C32" s="1073">
        <v>201008.93511913918</v>
      </c>
      <c r="D32" s="1073">
        <v>2144645.9279999994</v>
      </c>
      <c r="E32" s="1073">
        <v>104141.31299999999</v>
      </c>
      <c r="F32" s="1124">
        <v>1108872.8419999999</v>
      </c>
      <c r="G32" s="1125">
        <v>305150.24811913917</v>
      </c>
      <c r="H32" s="1073">
        <v>3253518.7699999996</v>
      </c>
      <c r="I32" s="1107">
        <v>3.696490444450478E-2</v>
      </c>
      <c r="J32" s="1077">
        <v>0.49255677785617452</v>
      </c>
      <c r="K32" s="452"/>
      <c r="L32" s="1040"/>
      <c r="M32" s="1071">
        <f t="shared" si="26"/>
        <v>2015</v>
      </c>
      <c r="N32" s="1072">
        <f t="shared" si="27"/>
        <v>597</v>
      </c>
      <c r="O32" s="1040"/>
      <c r="P32" s="1020"/>
      <c r="R32" s="1040"/>
      <c r="T32" s="1117"/>
    </row>
    <row r="33" spans="1:21" ht="12" customHeight="1">
      <c r="A33" s="511">
        <v>2016</v>
      </c>
      <c r="B33" s="1066">
        <v>625</v>
      </c>
      <c r="C33" s="1066">
        <v>225060.32763635961</v>
      </c>
      <c r="D33" s="1066">
        <v>2414977.6689999984</v>
      </c>
      <c r="E33" s="1066">
        <v>336118.91200000001</v>
      </c>
      <c r="F33" s="1021">
        <v>3586762.0100000002</v>
      </c>
      <c r="G33" s="1123">
        <v>561179.23963635962</v>
      </c>
      <c r="H33" s="1066">
        <v>6001739.6789999986</v>
      </c>
      <c r="I33" s="1104">
        <v>6.5808311299294778E-2</v>
      </c>
      <c r="J33" s="1070">
        <v>0.83902599816094392</v>
      </c>
      <c r="K33" s="452"/>
      <c r="L33" s="1040"/>
      <c r="M33" s="1071">
        <f t="shared" si="26"/>
        <v>2016</v>
      </c>
      <c r="N33" s="1072">
        <f t="shared" si="27"/>
        <v>625</v>
      </c>
      <c r="O33" s="1040"/>
      <c r="P33" s="1020"/>
      <c r="R33" s="1040"/>
      <c r="T33" s="1117"/>
    </row>
    <row r="34" spans="1:21" ht="12" customHeight="1">
      <c r="A34" s="522">
        <v>2017</v>
      </c>
      <c r="B34" s="1073">
        <v>681</v>
      </c>
      <c r="C34" s="1073">
        <v>217598.1966993176</v>
      </c>
      <c r="D34" s="1073">
        <v>2326124.0293510556</v>
      </c>
      <c r="E34" s="1073">
        <v>316304.717</v>
      </c>
      <c r="F34" s="1124">
        <v>3370964.2519999999</v>
      </c>
      <c r="G34" s="1125">
        <v>533902.91369931761</v>
      </c>
      <c r="H34" s="1073">
        <v>5697088.2813510569</v>
      </c>
      <c r="I34" s="1107">
        <v>6.2609673820244335E-2</v>
      </c>
      <c r="J34" s="1077">
        <v>-4.8605372420257184E-2</v>
      </c>
      <c r="K34" s="452"/>
      <c r="L34" s="1040"/>
      <c r="M34" s="1071">
        <f t="shared" si="26"/>
        <v>2017</v>
      </c>
      <c r="N34" s="1072">
        <f t="shared" si="27"/>
        <v>681</v>
      </c>
      <c r="O34" s="1040"/>
      <c r="P34" s="1020"/>
      <c r="R34" s="1040"/>
      <c r="T34" s="1117"/>
      <c r="U34" s="1117"/>
    </row>
    <row r="35" spans="1:21" ht="12" customHeight="1">
      <c r="A35" s="511">
        <v>2018</v>
      </c>
      <c r="B35" s="1066">
        <v>688</v>
      </c>
      <c r="C35" s="1066">
        <v>217342.08642198204</v>
      </c>
      <c r="D35" s="1066">
        <v>2323019.1733113662</v>
      </c>
      <c r="E35" s="1066">
        <v>326418.81100000005</v>
      </c>
      <c r="F35" s="1021">
        <v>3480481.2589999996</v>
      </c>
      <c r="G35" s="1123">
        <v>543760.89742198202</v>
      </c>
      <c r="H35" s="1066">
        <v>5803500.4323113672</v>
      </c>
      <c r="I35" s="1104">
        <v>6.6452047327740391E-2</v>
      </c>
      <c r="J35" s="1070">
        <v>1.8464000607077067E-2</v>
      </c>
      <c r="K35" s="452"/>
      <c r="L35" s="1040"/>
      <c r="M35" s="1071">
        <f t="shared" si="26"/>
        <v>2018</v>
      </c>
      <c r="N35" s="1072">
        <f t="shared" si="27"/>
        <v>688</v>
      </c>
      <c r="O35" s="1040"/>
      <c r="P35" s="1020"/>
      <c r="R35" s="1040"/>
      <c r="T35" s="1117"/>
      <c r="U35" s="1117"/>
    </row>
    <row r="36" spans="1:21" ht="12" customHeight="1">
      <c r="A36" s="522">
        <v>2019</v>
      </c>
      <c r="B36" s="1073">
        <f>B25</f>
        <v>729</v>
      </c>
      <c r="C36" s="1073">
        <f t="shared" ref="C36:H36" si="28">C25</f>
        <v>223478.45273649468</v>
      </c>
      <c r="D36" s="1073">
        <f t="shared" si="28"/>
        <v>2393952.6861348059</v>
      </c>
      <c r="E36" s="1073">
        <f t="shared" si="28"/>
        <v>674256.74399999995</v>
      </c>
      <c r="F36" s="1124">
        <f t="shared" si="28"/>
        <v>7182498.8730000006</v>
      </c>
      <c r="G36" s="1125">
        <f t="shared" si="28"/>
        <v>897735.19673649466</v>
      </c>
      <c r="H36" s="1073">
        <f t="shared" si="28"/>
        <v>9576451.5591348056</v>
      </c>
      <c r="I36" s="1107">
        <f>G36/'8.1'!C38</f>
        <v>0.10481891826175913</v>
      </c>
      <c r="J36" s="1077">
        <f>(G36-G35)/G35</f>
        <v>0.65097417080326248</v>
      </c>
      <c r="K36" s="452"/>
      <c r="L36" s="1040"/>
      <c r="M36" s="1071">
        <f t="shared" si="26"/>
        <v>2019</v>
      </c>
      <c r="N36" s="1072">
        <f t="shared" si="27"/>
        <v>729</v>
      </c>
      <c r="O36" s="1040"/>
      <c r="P36" s="1020"/>
      <c r="R36" s="1040"/>
      <c r="T36" s="1117"/>
      <c r="U36" s="1117"/>
    </row>
    <row r="37" spans="1:21" ht="12" customHeight="1">
      <c r="A37" s="1768" t="s">
        <v>281</v>
      </c>
      <c r="B37" s="1768"/>
      <c r="C37" s="1768"/>
      <c r="D37" s="1768"/>
      <c r="E37" s="1768"/>
      <c r="F37" s="1768"/>
      <c r="G37" s="1768"/>
      <c r="H37" s="1768"/>
      <c r="I37" s="1768"/>
      <c r="J37" s="1768"/>
      <c r="K37" s="1768"/>
      <c r="L37" s="1768"/>
      <c r="M37" s="1768"/>
      <c r="N37" s="1768"/>
      <c r="O37" s="1768"/>
      <c r="P37" s="1768"/>
      <c r="Q37" s="1768"/>
      <c r="R37" s="1768"/>
    </row>
    <row r="38" spans="1:21" ht="14.1" customHeight="1">
      <c r="A38" s="1080"/>
      <c r="G38" s="1081"/>
      <c r="H38" s="1082"/>
    </row>
    <row r="39" spans="1:21" ht="14.1" customHeight="1">
      <c r="G39" s="1081"/>
      <c r="H39" s="1082"/>
    </row>
    <row r="40" spans="1:21" ht="14.1" customHeight="1">
      <c r="G40" s="1081"/>
      <c r="H40" s="761"/>
    </row>
    <row r="41" spans="1:21" ht="14.1" customHeight="1">
      <c r="J41" s="452"/>
    </row>
    <row r="42" spans="1:21" ht="14.1" customHeight="1"/>
    <row r="43" spans="1:21" ht="14.1" customHeight="1"/>
    <row r="44" spans="1:21" ht="14.1" customHeight="1"/>
    <row r="45" spans="1:21" ht="14.1" customHeight="1"/>
    <row r="46" spans="1:21" ht="14.1" customHeight="1"/>
    <row r="47" spans="1:21" ht="14.1" customHeight="1"/>
    <row r="48" spans="1:21" ht="14.1" customHeight="1"/>
    <row r="49" ht="14.1" customHeight="1"/>
    <row r="50" ht="14.1" customHeight="1"/>
    <row r="51" ht="14.1" customHeight="1"/>
    <row r="52" ht="14.1" customHeight="1"/>
    <row r="53" ht="14.1" customHeight="1"/>
    <row r="54" ht="14.1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</sheetData>
  <mergeCells count="12">
    <mergeCell ref="A1:R1"/>
    <mergeCell ref="A3:J3"/>
    <mergeCell ref="L13:R13"/>
    <mergeCell ref="L25:R25"/>
    <mergeCell ref="A37:R37"/>
    <mergeCell ref="C5:D5"/>
    <mergeCell ref="E5:F5"/>
    <mergeCell ref="L3:R3"/>
    <mergeCell ref="B4:B6"/>
    <mergeCell ref="I4:I5"/>
    <mergeCell ref="J4:J5"/>
    <mergeCell ref="G5:H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/>
  <dimension ref="A1:AE43"/>
  <sheetViews>
    <sheetView showGridLines="0" zoomScaleNormal="100" zoomScaleSheetLayoutView="100" workbookViewId="0">
      <selection sqref="A1:R1"/>
    </sheetView>
  </sheetViews>
  <sheetFormatPr defaultRowHeight="11.25"/>
  <cols>
    <col min="1" max="1" width="8.5703125" style="448" customWidth="1"/>
    <col min="2" max="4" width="6.7109375" style="448" customWidth="1"/>
    <col min="5" max="12" width="7.7109375" style="448" customWidth="1"/>
    <col min="13" max="18" width="8.28515625" style="448" customWidth="1"/>
    <col min="19" max="19" width="9.28515625" style="448" bestFit="1" customWidth="1"/>
    <col min="20" max="20" width="11.42578125" style="448" bestFit="1" customWidth="1"/>
    <col min="21" max="21" width="11.5703125" style="448" bestFit="1" customWidth="1"/>
    <col min="22" max="259" width="9.140625" style="448"/>
    <col min="260" max="272" width="10.7109375" style="448" customWidth="1"/>
    <col min="273" max="515" width="9.140625" style="448"/>
    <col min="516" max="528" width="10.7109375" style="448" customWidth="1"/>
    <col min="529" max="771" width="9.140625" style="448"/>
    <col min="772" max="784" width="10.7109375" style="448" customWidth="1"/>
    <col min="785" max="1027" width="9.140625" style="448"/>
    <col min="1028" max="1040" width="10.7109375" style="448" customWidth="1"/>
    <col min="1041" max="1283" width="9.140625" style="448"/>
    <col min="1284" max="1296" width="10.7109375" style="448" customWidth="1"/>
    <col min="1297" max="1539" width="9.140625" style="448"/>
    <col min="1540" max="1552" width="10.7109375" style="448" customWidth="1"/>
    <col min="1553" max="1795" width="9.140625" style="448"/>
    <col min="1796" max="1808" width="10.7109375" style="448" customWidth="1"/>
    <col min="1809" max="2051" width="9.140625" style="448"/>
    <col min="2052" max="2064" width="10.7109375" style="448" customWidth="1"/>
    <col min="2065" max="2307" width="9.140625" style="448"/>
    <col min="2308" max="2320" width="10.7109375" style="448" customWidth="1"/>
    <col min="2321" max="2563" width="9.140625" style="448"/>
    <col min="2564" max="2576" width="10.7109375" style="448" customWidth="1"/>
    <col min="2577" max="2819" width="9.140625" style="448"/>
    <col min="2820" max="2832" width="10.7109375" style="448" customWidth="1"/>
    <col min="2833" max="3075" width="9.140625" style="448"/>
    <col min="3076" max="3088" width="10.7109375" style="448" customWidth="1"/>
    <col min="3089" max="3331" width="9.140625" style="448"/>
    <col min="3332" max="3344" width="10.7109375" style="448" customWidth="1"/>
    <col min="3345" max="3587" width="9.140625" style="448"/>
    <col min="3588" max="3600" width="10.7109375" style="448" customWidth="1"/>
    <col min="3601" max="3843" width="9.140625" style="448"/>
    <col min="3844" max="3856" width="10.7109375" style="448" customWidth="1"/>
    <col min="3857" max="4099" width="9.140625" style="448"/>
    <col min="4100" max="4112" width="10.7109375" style="448" customWidth="1"/>
    <col min="4113" max="4355" width="9.140625" style="448"/>
    <col min="4356" max="4368" width="10.7109375" style="448" customWidth="1"/>
    <col min="4369" max="4611" width="9.140625" style="448"/>
    <col min="4612" max="4624" width="10.7109375" style="448" customWidth="1"/>
    <col min="4625" max="4867" width="9.140625" style="448"/>
    <col min="4868" max="4880" width="10.7109375" style="448" customWidth="1"/>
    <col min="4881" max="5123" width="9.140625" style="448"/>
    <col min="5124" max="5136" width="10.7109375" style="448" customWidth="1"/>
    <col min="5137" max="5379" width="9.140625" style="448"/>
    <col min="5380" max="5392" width="10.7109375" style="448" customWidth="1"/>
    <col min="5393" max="5635" width="9.140625" style="448"/>
    <col min="5636" max="5648" width="10.7109375" style="448" customWidth="1"/>
    <col min="5649" max="5891" width="9.140625" style="448"/>
    <col min="5892" max="5904" width="10.7109375" style="448" customWidth="1"/>
    <col min="5905" max="6147" width="9.140625" style="448"/>
    <col min="6148" max="6160" width="10.7109375" style="448" customWidth="1"/>
    <col min="6161" max="6403" width="9.140625" style="448"/>
    <col min="6404" max="6416" width="10.7109375" style="448" customWidth="1"/>
    <col min="6417" max="6659" width="9.140625" style="448"/>
    <col min="6660" max="6672" width="10.7109375" style="448" customWidth="1"/>
    <col min="6673" max="6915" width="9.140625" style="448"/>
    <col min="6916" max="6928" width="10.7109375" style="448" customWidth="1"/>
    <col min="6929" max="7171" width="9.140625" style="448"/>
    <col min="7172" max="7184" width="10.7109375" style="448" customWidth="1"/>
    <col min="7185" max="7427" width="9.140625" style="448"/>
    <col min="7428" max="7440" width="10.7109375" style="448" customWidth="1"/>
    <col min="7441" max="7683" width="9.140625" style="448"/>
    <col min="7684" max="7696" width="10.7109375" style="448" customWidth="1"/>
    <col min="7697" max="7939" width="9.140625" style="448"/>
    <col min="7940" max="7952" width="10.7109375" style="448" customWidth="1"/>
    <col min="7953" max="8195" width="9.140625" style="448"/>
    <col min="8196" max="8208" width="10.7109375" style="448" customWidth="1"/>
    <col min="8209" max="8451" width="9.140625" style="448"/>
    <col min="8452" max="8464" width="10.7109375" style="448" customWidth="1"/>
    <col min="8465" max="8707" width="9.140625" style="448"/>
    <col min="8708" max="8720" width="10.7109375" style="448" customWidth="1"/>
    <col min="8721" max="8963" width="9.140625" style="448"/>
    <col min="8964" max="8976" width="10.7109375" style="448" customWidth="1"/>
    <col min="8977" max="9219" width="9.140625" style="448"/>
    <col min="9220" max="9232" width="10.7109375" style="448" customWidth="1"/>
    <col min="9233" max="9475" width="9.140625" style="448"/>
    <col min="9476" max="9488" width="10.7109375" style="448" customWidth="1"/>
    <col min="9489" max="9731" width="9.140625" style="448"/>
    <col min="9732" max="9744" width="10.7109375" style="448" customWidth="1"/>
    <col min="9745" max="9987" width="9.140625" style="448"/>
    <col min="9988" max="10000" width="10.7109375" style="448" customWidth="1"/>
    <col min="10001" max="10243" width="9.140625" style="448"/>
    <col min="10244" max="10256" width="10.7109375" style="448" customWidth="1"/>
    <col min="10257" max="10499" width="9.140625" style="448"/>
    <col min="10500" max="10512" width="10.7109375" style="448" customWidth="1"/>
    <col min="10513" max="10755" width="9.140625" style="448"/>
    <col min="10756" max="10768" width="10.7109375" style="448" customWidth="1"/>
    <col min="10769" max="11011" width="9.140625" style="448"/>
    <col min="11012" max="11024" width="10.7109375" style="448" customWidth="1"/>
    <col min="11025" max="11267" width="9.140625" style="448"/>
    <col min="11268" max="11280" width="10.7109375" style="448" customWidth="1"/>
    <col min="11281" max="11523" width="9.140625" style="448"/>
    <col min="11524" max="11536" width="10.7109375" style="448" customWidth="1"/>
    <col min="11537" max="11779" width="9.140625" style="448"/>
    <col min="11780" max="11792" width="10.7109375" style="448" customWidth="1"/>
    <col min="11793" max="12035" width="9.140625" style="448"/>
    <col min="12036" max="12048" width="10.7109375" style="448" customWidth="1"/>
    <col min="12049" max="12291" width="9.140625" style="448"/>
    <col min="12292" max="12304" width="10.7109375" style="448" customWidth="1"/>
    <col min="12305" max="12547" width="9.140625" style="448"/>
    <col min="12548" max="12560" width="10.7109375" style="448" customWidth="1"/>
    <col min="12561" max="12803" width="9.140625" style="448"/>
    <col min="12804" max="12816" width="10.7109375" style="448" customWidth="1"/>
    <col min="12817" max="13059" width="9.140625" style="448"/>
    <col min="13060" max="13072" width="10.7109375" style="448" customWidth="1"/>
    <col min="13073" max="13315" width="9.140625" style="448"/>
    <col min="13316" max="13328" width="10.7109375" style="448" customWidth="1"/>
    <col min="13329" max="13571" width="9.140625" style="448"/>
    <col min="13572" max="13584" width="10.7109375" style="448" customWidth="1"/>
    <col min="13585" max="13827" width="9.140625" style="448"/>
    <col min="13828" max="13840" width="10.7109375" style="448" customWidth="1"/>
    <col min="13841" max="14083" width="9.140625" style="448"/>
    <col min="14084" max="14096" width="10.7109375" style="448" customWidth="1"/>
    <col min="14097" max="14339" width="9.140625" style="448"/>
    <col min="14340" max="14352" width="10.7109375" style="448" customWidth="1"/>
    <col min="14353" max="14595" width="9.140625" style="448"/>
    <col min="14596" max="14608" width="10.7109375" style="448" customWidth="1"/>
    <col min="14609" max="14851" width="9.140625" style="448"/>
    <col min="14852" max="14864" width="10.7109375" style="448" customWidth="1"/>
    <col min="14865" max="15107" width="9.140625" style="448"/>
    <col min="15108" max="15120" width="10.7109375" style="448" customWidth="1"/>
    <col min="15121" max="15363" width="9.140625" style="448"/>
    <col min="15364" max="15376" width="10.7109375" style="448" customWidth="1"/>
    <col min="15377" max="15619" width="9.140625" style="448"/>
    <col min="15620" max="15632" width="10.7109375" style="448" customWidth="1"/>
    <col min="15633" max="15875" width="9.140625" style="448"/>
    <col min="15876" max="15888" width="10.7109375" style="448" customWidth="1"/>
    <col min="15889" max="16131" width="9.140625" style="448"/>
    <col min="16132" max="16144" width="10.7109375" style="448" customWidth="1"/>
    <col min="16145" max="16384" width="9.140625" style="448"/>
  </cols>
  <sheetData>
    <row r="1" spans="1:31" ht="18" customHeight="1">
      <c r="A1" s="1582" t="s">
        <v>518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</row>
    <row r="2" spans="1:31" ht="5.0999999999999996" customHeight="1">
      <c r="A2" s="484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5"/>
      <c r="M2" s="484"/>
      <c r="N2" s="484"/>
      <c r="O2" s="484"/>
      <c r="P2" s="484"/>
      <c r="Q2" s="484"/>
      <c r="R2" s="484"/>
    </row>
    <row r="3" spans="1:31" ht="15" customHeight="1">
      <c r="A3" s="1779">
        <v>2019</v>
      </c>
      <c r="B3" s="1780"/>
      <c r="C3" s="1780"/>
      <c r="D3" s="1780"/>
      <c r="E3" s="1780"/>
      <c r="F3" s="1780"/>
      <c r="G3" s="1780"/>
      <c r="H3" s="1780"/>
      <c r="I3" s="1780"/>
      <c r="J3" s="1780"/>
      <c r="K3" s="1780"/>
      <c r="L3" s="1780"/>
      <c r="M3" s="1780"/>
      <c r="N3" s="1780"/>
      <c r="O3" s="1780"/>
      <c r="P3" s="1780"/>
      <c r="Q3" s="1780"/>
      <c r="R3" s="1781"/>
    </row>
    <row r="4" spans="1:31" ht="15" customHeight="1">
      <c r="A4" s="58"/>
      <c r="B4" s="1782" t="s">
        <v>299</v>
      </c>
      <c r="C4" s="1782"/>
      <c r="D4" s="1782"/>
      <c r="E4" s="1782"/>
      <c r="F4" s="1783"/>
      <c r="G4" s="1774" t="s">
        <v>461</v>
      </c>
      <c r="H4" s="1775"/>
      <c r="I4" s="1775"/>
      <c r="J4" s="1775"/>
      <c r="K4" s="1775"/>
      <c r="L4" s="1775"/>
      <c r="M4" s="1775"/>
      <c r="N4" s="1775"/>
      <c r="O4" s="1775"/>
      <c r="P4" s="1775"/>
      <c r="Q4" s="1775"/>
      <c r="R4" s="1776"/>
    </row>
    <row r="5" spans="1:31" ht="15" customHeight="1">
      <c r="A5" s="211"/>
      <c r="B5" s="1784"/>
      <c r="C5" s="1784"/>
      <c r="D5" s="1784"/>
      <c r="E5" s="1784"/>
      <c r="F5" s="1785"/>
      <c r="G5" s="1777" t="s">
        <v>445</v>
      </c>
      <c r="H5" s="1777"/>
      <c r="I5" s="1777"/>
      <c r="J5" s="1777"/>
      <c r="K5" s="1777"/>
      <c r="L5" s="1778"/>
      <c r="M5" s="1589" t="s">
        <v>3</v>
      </c>
      <c r="N5" s="1589"/>
      <c r="O5" s="1589"/>
      <c r="P5" s="1589"/>
      <c r="Q5" s="1589"/>
      <c r="R5" s="1574"/>
    </row>
    <row r="6" spans="1:31" ht="15" customHeight="1">
      <c r="A6" s="212" t="str">
        <f>'6.1'!A8</f>
        <v>Období</v>
      </c>
      <c r="B6" s="207" t="s">
        <v>4</v>
      </c>
      <c r="C6" s="207" t="s">
        <v>5</v>
      </c>
      <c r="D6" s="207" t="s">
        <v>6</v>
      </c>
      <c r="E6" s="207" t="s">
        <v>7</v>
      </c>
      <c r="F6" s="215" t="s">
        <v>8</v>
      </c>
      <c r="G6" s="207" t="s">
        <v>4</v>
      </c>
      <c r="H6" s="207" t="s">
        <v>5</v>
      </c>
      <c r="I6" s="207" t="s">
        <v>6</v>
      </c>
      <c r="J6" s="208" t="s">
        <v>7</v>
      </c>
      <c r="K6" s="213" t="s">
        <v>69</v>
      </c>
      <c r="L6" s="215" t="s">
        <v>8</v>
      </c>
      <c r="M6" s="207" t="s">
        <v>4</v>
      </c>
      <c r="N6" s="207" t="s">
        <v>5</v>
      </c>
      <c r="O6" s="207" t="s">
        <v>6</v>
      </c>
      <c r="P6" s="208" t="s">
        <v>7</v>
      </c>
      <c r="Q6" s="213" t="s">
        <v>69</v>
      </c>
      <c r="R6" s="218" t="s">
        <v>8</v>
      </c>
    </row>
    <row r="7" spans="1:31" ht="12.95" customHeight="1">
      <c r="A7" s="455" t="str">
        <f>'6.1'!A9</f>
        <v>leden</v>
      </c>
      <c r="B7" s="1021">
        <f>'8.2'!B7</f>
        <v>1683</v>
      </c>
      <c r="C7" s="1021">
        <f>'8.3'!B7</f>
        <v>6827</v>
      </c>
      <c r="D7" s="1131">
        <f>'8.4'!B7</f>
        <v>205745</v>
      </c>
      <c r="E7" s="1131">
        <f>'8.5'!B7</f>
        <v>2625606</v>
      </c>
      <c r="F7" s="1132">
        <f t="shared" ref="F7:F18" si="0">SUM(B7:E7)</f>
        <v>2839861</v>
      </c>
      <c r="G7" s="1021">
        <f>'8.2'!C7</f>
        <v>468727.58984682872</v>
      </c>
      <c r="H7" s="1021">
        <f>'8.3'!C7</f>
        <v>134877.65914987426</v>
      </c>
      <c r="I7" s="1131">
        <f>'8.4'!C7</f>
        <v>256850.92623728438</v>
      </c>
      <c r="J7" s="1133">
        <f>'8.5'!C7</f>
        <v>400252.04312767216</v>
      </c>
      <c r="K7" s="1134">
        <v>23110.507660291594</v>
      </c>
      <c r="L7" s="1132">
        <f t="shared" ref="L7:L18" si="1">SUM(G7:K7)</f>
        <v>1283818.7260219511</v>
      </c>
      <c r="M7" s="1021">
        <f>'8.2'!D7</f>
        <v>5010501.885218</v>
      </c>
      <c r="N7" s="1021">
        <f>'8.3'!D7</f>
        <v>1441957.9048300001</v>
      </c>
      <c r="O7" s="1131">
        <f>'8.4'!D7</f>
        <v>2746083.1407599999</v>
      </c>
      <c r="P7" s="1133">
        <f>'8.5'!D7</f>
        <v>4279268.7109299991</v>
      </c>
      <c r="Q7" s="1134">
        <v>247314.883241</v>
      </c>
      <c r="R7" s="1135">
        <f t="shared" ref="R7:R18" si="2">SUM(M7:Q7)</f>
        <v>13725126.524978999</v>
      </c>
      <c r="S7" s="1145"/>
      <c r="T7" s="1146"/>
      <c r="U7" s="462"/>
      <c r="V7" s="1142"/>
      <c r="W7" s="1147"/>
      <c r="X7" s="1147"/>
      <c r="Z7" s="462"/>
      <c r="AB7" s="462"/>
      <c r="AC7" s="462"/>
    </row>
    <row r="8" spans="1:31" ht="12.95" customHeight="1">
      <c r="A8" s="463" t="str">
        <f>'6.1'!A10</f>
        <v>únor</v>
      </c>
      <c r="B8" s="1021">
        <f>'8.2'!B8</f>
        <v>1682</v>
      </c>
      <c r="C8" s="1021">
        <f>'8.3'!B8</f>
        <v>6809</v>
      </c>
      <c r="D8" s="1131">
        <f>'8.4'!B8</f>
        <v>205838</v>
      </c>
      <c r="E8" s="1131">
        <f>'8.5'!B8</f>
        <v>2624452</v>
      </c>
      <c r="F8" s="1148">
        <f t="shared" si="0"/>
        <v>2838781</v>
      </c>
      <c r="G8" s="1021">
        <f>'8.2'!C8</f>
        <v>382344.64560205588</v>
      </c>
      <c r="H8" s="1021">
        <f>'8.3'!C8</f>
        <v>101885.49560539416</v>
      </c>
      <c r="I8" s="1131">
        <f>'8.4'!C8</f>
        <v>174093.33749625291</v>
      </c>
      <c r="J8" s="1149">
        <f>'8.5'!C8</f>
        <v>326875.92612364673</v>
      </c>
      <c r="K8" s="1134">
        <v>18243.604442498687</v>
      </c>
      <c r="L8" s="1148">
        <f t="shared" si="1"/>
        <v>1003443.0092698485</v>
      </c>
      <c r="M8" s="1021">
        <f>'8.2'!D8</f>
        <v>4084106.1153099993</v>
      </c>
      <c r="N8" s="1021">
        <f>'8.3'!D8</f>
        <v>1088231.2431099997</v>
      </c>
      <c r="O8" s="1131">
        <f>'8.4'!D8</f>
        <v>1859684.2090699999</v>
      </c>
      <c r="P8" s="1149">
        <f>'8.5'!D8</f>
        <v>3491898.3298800001</v>
      </c>
      <c r="Q8" s="1134">
        <v>195084.83045580002</v>
      </c>
      <c r="R8" s="1150">
        <f t="shared" si="2"/>
        <v>10719004.7278258</v>
      </c>
      <c r="S8" s="461"/>
      <c r="T8" s="462"/>
      <c r="U8" s="462"/>
      <c r="V8" s="1142"/>
      <c r="W8" s="1147"/>
      <c r="X8" s="1147"/>
      <c r="Z8" s="462"/>
      <c r="AB8" s="462"/>
      <c r="AC8" s="462"/>
    </row>
    <row r="9" spans="1:31" ht="12.95" customHeight="1">
      <c r="A9" s="467" t="str">
        <f>'6.1'!A11</f>
        <v>březen</v>
      </c>
      <c r="B9" s="1136">
        <f>'8.2'!B9</f>
        <v>1673</v>
      </c>
      <c r="C9" s="1136">
        <f>'8.3'!B9</f>
        <v>6698</v>
      </c>
      <c r="D9" s="1137">
        <f>'8.4'!B9</f>
        <v>205676</v>
      </c>
      <c r="E9" s="1137">
        <f>'8.5'!B9</f>
        <v>2623223</v>
      </c>
      <c r="F9" s="1138">
        <f t="shared" si="0"/>
        <v>2837270</v>
      </c>
      <c r="G9" s="1136">
        <f>'8.2'!C9</f>
        <v>348849.05299000005</v>
      </c>
      <c r="H9" s="1136">
        <f>'8.3'!C9</f>
        <v>89066.065999999992</v>
      </c>
      <c r="I9" s="1137">
        <f>'8.4'!C9</f>
        <v>135418.82900000026</v>
      </c>
      <c r="J9" s="1139">
        <f>'8.5'!C9</f>
        <v>254791.25482</v>
      </c>
      <c r="K9" s="1140">
        <v>16173.027530453144</v>
      </c>
      <c r="L9" s="1138">
        <f t="shared" si="1"/>
        <v>844298.23034045345</v>
      </c>
      <c r="M9" s="1136">
        <f>'8.2'!D9</f>
        <v>3722725.2652009996</v>
      </c>
      <c r="N9" s="1136">
        <f>'8.3'!D9</f>
        <v>950308.19675000035</v>
      </c>
      <c r="O9" s="1137">
        <f>'8.4'!D9</f>
        <v>1444960.5060000024</v>
      </c>
      <c r="P9" s="1139">
        <f>'8.5'!D9</f>
        <v>2718891.4835299999</v>
      </c>
      <c r="Q9" s="1140">
        <v>172710.64221100003</v>
      </c>
      <c r="R9" s="1141">
        <f t="shared" si="2"/>
        <v>9009596.093692001</v>
      </c>
      <c r="S9" s="1151"/>
      <c r="T9" s="462"/>
      <c r="U9" s="462"/>
      <c r="V9" s="1142"/>
      <c r="W9" s="1147"/>
      <c r="X9" s="1147"/>
      <c r="Z9" s="462"/>
      <c r="AB9" s="462"/>
      <c r="AC9" s="462"/>
    </row>
    <row r="10" spans="1:31" ht="12.95" customHeight="1">
      <c r="A10" s="455" t="str">
        <f>'6.1'!A12</f>
        <v>duben</v>
      </c>
      <c r="B10" s="1021">
        <f>'8.2'!B10</f>
        <v>1674</v>
      </c>
      <c r="C10" s="1021">
        <f>'8.3'!B10</f>
        <v>6701</v>
      </c>
      <c r="D10" s="1131">
        <f>'8.4'!B10</f>
        <v>205661</v>
      </c>
      <c r="E10" s="1131">
        <f>'8.5'!B10</f>
        <v>2622083</v>
      </c>
      <c r="F10" s="1132">
        <f t="shared" si="0"/>
        <v>2836119</v>
      </c>
      <c r="G10" s="1021">
        <f>'8.2'!C10</f>
        <v>300612.66951825778</v>
      </c>
      <c r="H10" s="1021">
        <f>'8.3'!C10</f>
        <v>61589.238144865623</v>
      </c>
      <c r="I10" s="1131">
        <f>'8.4'!C10</f>
        <v>79631.993111788572</v>
      </c>
      <c r="J10" s="1133">
        <f>'8.5'!C10</f>
        <v>147328.62539718841</v>
      </c>
      <c r="K10" s="1134">
        <v>11963.12998127518</v>
      </c>
      <c r="L10" s="1132">
        <f t="shared" si="1"/>
        <v>601125.65615337552</v>
      </c>
      <c r="M10" s="1021">
        <f>'8.2'!D10</f>
        <v>3209488.4455279992</v>
      </c>
      <c r="N10" s="1021">
        <f>'8.3'!D10</f>
        <v>657501.82377000002</v>
      </c>
      <c r="O10" s="1131">
        <f>'8.4'!D10</f>
        <v>850232.09005792881</v>
      </c>
      <c r="P10" s="1133">
        <f>'8.5'!D10</f>
        <v>1573114.8332560714</v>
      </c>
      <c r="Q10" s="1134">
        <v>127901.44149700004</v>
      </c>
      <c r="R10" s="1135">
        <f t="shared" si="2"/>
        <v>6418238.6341089997</v>
      </c>
      <c r="S10" s="461"/>
      <c r="T10" s="752">
        <v>3650037.5800403813</v>
      </c>
      <c r="U10" s="752">
        <v>38677391.023540005</v>
      </c>
      <c r="V10" s="752">
        <v>881003.7517394172</v>
      </c>
      <c r="W10" s="752">
        <v>9332808.2508700006</v>
      </c>
      <c r="X10" s="752">
        <v>1365455.5156325032</v>
      </c>
      <c r="Y10" s="752">
        <v>14465257.677185934</v>
      </c>
      <c r="Z10" s="752">
        <v>2905522.696831625</v>
      </c>
      <c r="AA10" s="752">
        <v>30785671.772283606</v>
      </c>
      <c r="AB10" s="752">
        <v>177180.45575607382</v>
      </c>
      <c r="AC10" s="752">
        <v>1877271.2761204541</v>
      </c>
      <c r="AD10" s="752">
        <v>8979200</v>
      </c>
      <c r="AE10" s="752">
        <v>95138400</v>
      </c>
    </row>
    <row r="11" spans="1:31" ht="12.95" customHeight="1">
      <c r="A11" s="463" t="str">
        <f>'6.1'!A13</f>
        <v>květen</v>
      </c>
      <c r="B11" s="1021">
        <f>'8.2'!B11</f>
        <v>1678</v>
      </c>
      <c r="C11" s="1021">
        <f>'8.3'!B11</f>
        <v>6689</v>
      </c>
      <c r="D11" s="1131">
        <f>'8.4'!B11</f>
        <v>205639</v>
      </c>
      <c r="E11" s="1131">
        <f>'8.5'!B11</f>
        <v>2620983</v>
      </c>
      <c r="F11" s="1148">
        <f t="shared" si="0"/>
        <v>2834989</v>
      </c>
      <c r="G11" s="1021">
        <f>'8.2'!C11</f>
        <v>292398.27205025638</v>
      </c>
      <c r="H11" s="1021">
        <f>'8.3'!C11</f>
        <v>53531.952635657137</v>
      </c>
      <c r="I11" s="1131">
        <f>'8.4'!C11</f>
        <v>69839.955065149799</v>
      </c>
      <c r="J11" s="1149">
        <f>'8.5'!C11</f>
        <v>127661.30121508105</v>
      </c>
      <c r="K11" s="1134">
        <v>13922.185557626584</v>
      </c>
      <c r="L11" s="1148">
        <f t="shared" si="1"/>
        <v>557353.66652377089</v>
      </c>
      <c r="M11" s="1021">
        <f>'8.2'!D11</f>
        <v>3113231.4506640011</v>
      </c>
      <c r="N11" s="1021">
        <f>'8.3'!D11</f>
        <v>570052.64630000014</v>
      </c>
      <c r="O11" s="1131">
        <f>'8.4'!D11</f>
        <v>743754.7332953132</v>
      </c>
      <c r="P11" s="1149">
        <f>'8.5'!D11</f>
        <v>1359486.4582416522</v>
      </c>
      <c r="Q11" s="1134">
        <v>148419.62865299999</v>
      </c>
      <c r="R11" s="1150">
        <f t="shared" si="2"/>
        <v>5934944.9171539666</v>
      </c>
      <c r="S11" s="461"/>
      <c r="T11" s="752">
        <v>3544517.7146528307</v>
      </c>
      <c r="U11" s="752">
        <v>37545675.106721006</v>
      </c>
      <c r="V11" s="752">
        <v>782883.88973771583</v>
      </c>
      <c r="W11" s="752">
        <v>8290204.7356210006</v>
      </c>
      <c r="X11" s="752">
        <v>1159817.3896996931</v>
      </c>
      <c r="Y11" s="752">
        <v>12283073.733192515</v>
      </c>
      <c r="Z11" s="752">
        <v>2443944.6972930189</v>
      </c>
      <c r="AA11" s="752">
        <v>25889047.704155978</v>
      </c>
      <c r="AB11" s="752">
        <v>154636.30861674156</v>
      </c>
      <c r="AC11" s="752">
        <v>1637598.7203094959</v>
      </c>
      <c r="AD11" s="752">
        <v>8085800</v>
      </c>
      <c r="AE11" s="752">
        <v>85645600</v>
      </c>
    </row>
    <row r="12" spans="1:31" ht="12.95" customHeight="1">
      <c r="A12" s="467" t="str">
        <f>'6.1'!A14</f>
        <v>červen</v>
      </c>
      <c r="B12" s="1136">
        <f>'8.2'!B12</f>
        <v>1680</v>
      </c>
      <c r="C12" s="1136">
        <f>'8.3'!B12</f>
        <v>6701</v>
      </c>
      <c r="D12" s="1137">
        <f>'8.4'!B12</f>
        <v>205515</v>
      </c>
      <c r="E12" s="1137">
        <f>'8.5'!B12</f>
        <v>2619705</v>
      </c>
      <c r="F12" s="1138">
        <f t="shared" si="0"/>
        <v>2833601</v>
      </c>
      <c r="G12" s="1136">
        <f>'8.2'!C12</f>
        <v>288833.89419038111</v>
      </c>
      <c r="H12" s="1136">
        <f>'8.3'!C12</f>
        <v>29698.911580270604</v>
      </c>
      <c r="I12" s="1137">
        <f>'8.4'!C12</f>
        <v>15341.828577017428</v>
      </c>
      <c r="J12" s="1139">
        <f>'8.5'!C12</f>
        <v>31134.172397070615</v>
      </c>
      <c r="K12" s="1140">
        <v>12591.909907852778</v>
      </c>
      <c r="L12" s="1138">
        <f t="shared" si="1"/>
        <v>377600.71665259253</v>
      </c>
      <c r="M12" s="1136">
        <f>'8.2'!D12</f>
        <v>3080474.8790290006</v>
      </c>
      <c r="N12" s="1136">
        <f>'8.3'!D12</f>
        <v>316769.41477999999</v>
      </c>
      <c r="O12" s="1137">
        <f>'8.4'!D12</f>
        <v>163626.35224800324</v>
      </c>
      <c r="P12" s="1139">
        <f>'8.5'!D12</f>
        <v>332083.84963498928</v>
      </c>
      <c r="Q12" s="1140">
        <v>134449.76869</v>
      </c>
      <c r="R12" s="1141">
        <f t="shared" si="2"/>
        <v>4027404.2643819926</v>
      </c>
      <c r="S12" s="461"/>
      <c r="T12" s="752">
        <v>3542741.3316356624</v>
      </c>
      <c r="U12" s="752">
        <v>37484925.936778106</v>
      </c>
      <c r="V12" s="752">
        <v>801433.25080113055</v>
      </c>
      <c r="W12" s="752">
        <v>8478185.6781380028</v>
      </c>
      <c r="X12" s="752">
        <v>1196669.5217189353</v>
      </c>
      <c r="Y12" s="752">
        <v>12661480.467877559</v>
      </c>
      <c r="Z12" s="752">
        <v>2468975.0847144169</v>
      </c>
      <c r="AA12" s="752">
        <v>26130960.325314149</v>
      </c>
      <c r="AB12" s="752">
        <v>148405.8161801789</v>
      </c>
      <c r="AC12" s="752">
        <v>1570229.9434706718</v>
      </c>
      <c r="AD12" s="752">
        <v>8158225.0050503239</v>
      </c>
      <c r="AE12" s="752">
        <v>86325782.351578489</v>
      </c>
    </row>
    <row r="13" spans="1:31" ht="12.95" customHeight="1">
      <c r="A13" s="455" t="str">
        <f>'6.1'!A15</f>
        <v>červenec</v>
      </c>
      <c r="B13" s="1021">
        <f>'8.2'!B13</f>
        <v>1682</v>
      </c>
      <c r="C13" s="1021">
        <f>'8.3'!B13</f>
        <v>6683.15</v>
      </c>
      <c r="D13" s="1131">
        <f>'8.4'!B13</f>
        <v>205325</v>
      </c>
      <c r="E13" s="1131">
        <f>'8.5'!B13</f>
        <v>2618822</v>
      </c>
      <c r="F13" s="1132">
        <f t="shared" si="0"/>
        <v>2832512.15</v>
      </c>
      <c r="G13" s="1021">
        <f>'8.2'!C13</f>
        <v>304373.98137768079</v>
      </c>
      <c r="H13" s="1021">
        <f>'8.3'!C13</f>
        <v>30345.594394872031</v>
      </c>
      <c r="I13" s="1131">
        <f>'8.4'!C13</f>
        <v>15614.57651623488</v>
      </c>
      <c r="J13" s="1133">
        <f>'8.5'!C13</f>
        <v>29397.765916345303</v>
      </c>
      <c r="K13" s="1134">
        <v>12305.861357314809</v>
      </c>
      <c r="L13" s="1132">
        <f t="shared" si="1"/>
        <v>392037.7795624478</v>
      </c>
      <c r="M13" s="1021">
        <f>'8.2'!D13</f>
        <v>3248081.6147690001</v>
      </c>
      <c r="N13" s="1021">
        <f>'8.3'!D13</f>
        <v>323916.21392999997</v>
      </c>
      <c r="O13" s="1131">
        <f>'8.4'!D13</f>
        <v>166669.39473532367</v>
      </c>
      <c r="P13" s="1133">
        <f>'8.5'!D13</f>
        <v>313802.42515765072</v>
      </c>
      <c r="Q13" s="1134">
        <v>131515.25882799999</v>
      </c>
      <c r="R13" s="1135">
        <f t="shared" si="2"/>
        <v>4183984.9074199749</v>
      </c>
      <c r="S13" s="461"/>
      <c r="T13" s="752">
        <v>3627323.0662095109</v>
      </c>
      <c r="U13" s="752">
        <v>38572429.434018999</v>
      </c>
      <c r="V13" s="752">
        <v>819144.45046701445</v>
      </c>
      <c r="W13" s="752">
        <v>8704030.6067480016</v>
      </c>
      <c r="X13" s="752">
        <v>1204242.4930758923</v>
      </c>
      <c r="Y13" s="752">
        <v>12790786.275041422</v>
      </c>
      <c r="Z13" s="752">
        <v>2473738.6571432869</v>
      </c>
      <c r="AA13" s="752">
        <v>26279114.664131485</v>
      </c>
      <c r="AB13" s="752">
        <v>152645.74787374586</v>
      </c>
      <c r="AC13" s="752">
        <v>1622236.8157796264</v>
      </c>
      <c r="AD13" s="752">
        <v>8277094.4147694502</v>
      </c>
      <c r="AE13" s="752">
        <v>87968597.795719534</v>
      </c>
    </row>
    <row r="14" spans="1:31" ht="12.95" customHeight="1">
      <c r="A14" s="463" t="str">
        <f>'6.1'!A16</f>
        <v>srpen</v>
      </c>
      <c r="B14" s="1021">
        <f>'8.2'!B14</f>
        <v>1686</v>
      </c>
      <c r="C14" s="1021">
        <f>'8.3'!B14</f>
        <v>6694</v>
      </c>
      <c r="D14" s="1131">
        <f>'8.4'!B14</f>
        <v>205356</v>
      </c>
      <c r="E14" s="1131">
        <f>'8.5'!B14</f>
        <v>2618082</v>
      </c>
      <c r="F14" s="1148">
        <f t="shared" si="0"/>
        <v>2831818</v>
      </c>
      <c r="G14" s="1021">
        <f>'8.2'!C14</f>
        <v>292607.03581046977</v>
      </c>
      <c r="H14" s="1021">
        <f>'8.3'!C14</f>
        <v>30114.484542150447</v>
      </c>
      <c r="I14" s="1131">
        <f>'8.4'!C14</f>
        <v>15141.259798565954</v>
      </c>
      <c r="J14" s="1149">
        <f>'8.5'!C14</f>
        <v>32201.7866740875</v>
      </c>
      <c r="K14" s="1134">
        <v>11293.507375111563</v>
      </c>
      <c r="L14" s="1148">
        <f t="shared" si="1"/>
        <v>381358.07420038525</v>
      </c>
      <c r="M14" s="1021">
        <f>'8.2'!D14</f>
        <v>3115114.2250079997</v>
      </c>
      <c r="N14" s="1021">
        <f>'8.3'!D14</f>
        <v>320840.47768000007</v>
      </c>
      <c r="O14" s="1131">
        <f>'8.4'!D14</f>
        <v>161322.5947015507</v>
      </c>
      <c r="P14" s="1149">
        <f>'8.5'!D14</f>
        <v>343088.56030846067</v>
      </c>
      <c r="Q14" s="1134">
        <v>120451.880322</v>
      </c>
      <c r="R14" s="1150">
        <f t="shared" si="2"/>
        <v>4060817.7380200112</v>
      </c>
      <c r="S14" s="461"/>
      <c r="T14" s="752">
        <v>3410397.2052618805</v>
      </c>
      <c r="U14" s="752">
        <v>36263816.274877004</v>
      </c>
      <c r="V14" s="752">
        <v>712956.65283609333</v>
      </c>
      <c r="W14" s="752">
        <v>7577965.2374860002</v>
      </c>
      <c r="X14" s="752">
        <v>980633.63749940379</v>
      </c>
      <c r="Y14" s="752">
        <v>10423643.860056013</v>
      </c>
      <c r="Z14" s="752">
        <v>1999119.7194391894</v>
      </c>
      <c r="AA14" s="752">
        <v>21252655.795773141</v>
      </c>
      <c r="AB14" s="752">
        <v>177312.53456284851</v>
      </c>
      <c r="AC14" s="752">
        <v>1891038.4067976475</v>
      </c>
      <c r="AD14" s="752">
        <v>7280419.7495994158</v>
      </c>
      <c r="AE14" s="752">
        <v>77409119.574989796</v>
      </c>
    </row>
    <row r="15" spans="1:31" ht="12.95" customHeight="1">
      <c r="A15" s="467" t="str">
        <f>'6.1'!A17</f>
        <v>září</v>
      </c>
      <c r="B15" s="1136">
        <f>'8.2'!B15</f>
        <v>1689</v>
      </c>
      <c r="C15" s="1136">
        <f>'8.3'!B15</f>
        <v>6707</v>
      </c>
      <c r="D15" s="1137">
        <f>'8.4'!B15</f>
        <v>205336</v>
      </c>
      <c r="E15" s="1137">
        <f>'8.5'!B15</f>
        <v>2618247</v>
      </c>
      <c r="F15" s="1138">
        <f t="shared" si="0"/>
        <v>2831979</v>
      </c>
      <c r="G15" s="1136">
        <f>'8.2'!C15</f>
        <v>333403.29740828974</v>
      </c>
      <c r="H15" s="1136">
        <f>'8.3'!C15</f>
        <v>39364.310449355609</v>
      </c>
      <c r="I15" s="1137">
        <f>'8.4'!C15</f>
        <v>31591.335229989822</v>
      </c>
      <c r="J15" s="1139">
        <f>'8.5'!C15</f>
        <v>57920.994560246661</v>
      </c>
      <c r="K15" s="1140">
        <v>10828.312527569105</v>
      </c>
      <c r="L15" s="1138">
        <f t="shared" si="1"/>
        <v>473108.25017545099</v>
      </c>
      <c r="M15" s="1136">
        <f>'8.2'!D15</f>
        <v>3556087.5805560006</v>
      </c>
      <c r="N15" s="1136">
        <f>'8.3'!D15</f>
        <v>419926.66019000008</v>
      </c>
      <c r="O15" s="1137">
        <f>'8.4'!D15</f>
        <v>337015.85915684048</v>
      </c>
      <c r="P15" s="1139">
        <f>'8.5'!D15</f>
        <v>617903.02479815902</v>
      </c>
      <c r="Q15" s="1140">
        <v>115690.85154100001</v>
      </c>
      <c r="R15" s="1141">
        <f t="shared" si="2"/>
        <v>5046623.9762420012</v>
      </c>
      <c r="S15" s="461"/>
      <c r="T15" s="752">
        <v>3522761.6740966924</v>
      </c>
      <c r="U15" s="752">
        <v>37559635.195127994</v>
      </c>
      <c r="V15" s="752">
        <v>740547.16276384518</v>
      </c>
      <c r="W15" s="752">
        <v>7890518.1577660004</v>
      </c>
      <c r="X15" s="752">
        <v>1057163.4652972291</v>
      </c>
      <c r="Y15" s="752">
        <v>11257688.3182912</v>
      </c>
      <c r="Z15" s="752">
        <v>2171135.5106019503</v>
      </c>
      <c r="AA15" s="752">
        <v>23123104.062590908</v>
      </c>
      <c r="AB15" s="752">
        <v>115956.82018521987</v>
      </c>
      <c r="AC15" s="752">
        <v>1236955.6900010556</v>
      </c>
      <c r="AD15" s="752">
        <v>7607564.6329449378</v>
      </c>
      <c r="AE15" s="752">
        <v>81067901.423777163</v>
      </c>
    </row>
    <row r="16" spans="1:31" ht="12.95" customHeight="1">
      <c r="A16" s="455" t="str">
        <f>'6.1'!A18</f>
        <v>říjen</v>
      </c>
      <c r="B16" s="1021">
        <f>'8.2'!B16</f>
        <v>1677</v>
      </c>
      <c r="C16" s="1021">
        <f>'8.3'!B16</f>
        <v>6740</v>
      </c>
      <c r="D16" s="1131">
        <f>'8.4'!B16</f>
        <v>205584</v>
      </c>
      <c r="E16" s="1131">
        <f>'8.5'!B16</f>
        <v>2618740</v>
      </c>
      <c r="F16" s="1132">
        <f t="shared" si="0"/>
        <v>2832741</v>
      </c>
      <c r="G16" s="1021">
        <f>'8.2'!C16</f>
        <v>396258.65549089783</v>
      </c>
      <c r="H16" s="1021">
        <f>'8.3'!C16</f>
        <v>69888.895031148117</v>
      </c>
      <c r="I16" s="1131">
        <f>'8.4'!C16</f>
        <v>81453.450297014046</v>
      </c>
      <c r="J16" s="1133">
        <f>'8.5'!C16</f>
        <v>151816.21601890645</v>
      </c>
      <c r="K16" s="1134">
        <v>12476.810229630766</v>
      </c>
      <c r="L16" s="1132">
        <f t="shared" si="1"/>
        <v>711894.02706759726</v>
      </c>
      <c r="M16" s="1021">
        <f>'8.2'!D16</f>
        <v>4218365.9668919994</v>
      </c>
      <c r="N16" s="1021">
        <f>'8.3'!D16</f>
        <v>744188.70667999971</v>
      </c>
      <c r="O16" s="1131">
        <f>'8.4'!D16</f>
        <v>867353.71893480292</v>
      </c>
      <c r="P16" s="1133">
        <f>'8.5'!D16</f>
        <v>1616762.3794981968</v>
      </c>
      <c r="Q16" s="1134">
        <v>133046.26873010001</v>
      </c>
      <c r="R16" s="1135">
        <f t="shared" si="2"/>
        <v>7579717.0407350995</v>
      </c>
      <c r="S16" s="461"/>
      <c r="T16" s="752">
        <v>3836358.4581271773</v>
      </c>
      <c r="U16" s="752">
        <v>41022704.505940005</v>
      </c>
      <c r="V16" s="752">
        <v>801511.80511781632</v>
      </c>
      <c r="W16" s="752">
        <v>8566822.965175001</v>
      </c>
      <c r="X16" s="752">
        <v>1152681.5890783148</v>
      </c>
      <c r="Y16" s="752">
        <v>12316757.98453786</v>
      </c>
      <c r="Z16" s="752">
        <v>2368461.0261057094</v>
      </c>
      <c r="AA16" s="752">
        <v>25309234.459076907</v>
      </c>
      <c r="AB16" s="752">
        <v>96121.355104837567</v>
      </c>
      <c r="AC16" s="752">
        <v>1027647.3024702221</v>
      </c>
      <c r="AD16" s="752">
        <v>8255134.2335338555</v>
      </c>
      <c r="AE16" s="752">
        <v>88243167.217199996</v>
      </c>
    </row>
    <row r="17" spans="1:31" ht="12.95" customHeight="1">
      <c r="A17" s="463" t="str">
        <f>'6.1'!A19</f>
        <v>listopad</v>
      </c>
      <c r="B17" s="1021">
        <f>'8.2'!B17</f>
        <v>1685</v>
      </c>
      <c r="C17" s="1021">
        <f>'8.3'!B17</f>
        <v>6749</v>
      </c>
      <c r="D17" s="1131">
        <f>'8.4'!B17</f>
        <v>206013</v>
      </c>
      <c r="E17" s="1131">
        <f>'8.5'!B17</f>
        <v>2619434</v>
      </c>
      <c r="F17" s="1148">
        <f t="shared" si="0"/>
        <v>2833881</v>
      </c>
      <c r="G17" s="1021">
        <f>'8.2'!C17</f>
        <v>407229.7622397744</v>
      </c>
      <c r="H17" s="1021">
        <f>'8.3'!C17</f>
        <v>91231.230624823671</v>
      </c>
      <c r="I17" s="1131">
        <f>'8.4'!C17</f>
        <v>135215.42232978175</v>
      </c>
      <c r="J17" s="1149">
        <f>'8.5'!C17</f>
        <v>248045.14119093469</v>
      </c>
      <c r="K17" s="1134">
        <v>16676.362542477185</v>
      </c>
      <c r="L17" s="1148">
        <f t="shared" si="1"/>
        <v>898397.91892779176</v>
      </c>
      <c r="M17" s="1021">
        <f>'8.2'!D17</f>
        <v>4339542.5236950004</v>
      </c>
      <c r="N17" s="1021">
        <f>'8.3'!D17</f>
        <v>972371.8454600001</v>
      </c>
      <c r="O17" s="1131">
        <f>'8.4'!D17</f>
        <v>1441324.5657372293</v>
      </c>
      <c r="P17" s="1149">
        <f>'8.5'!D17</f>
        <v>2644206.3474897407</v>
      </c>
      <c r="Q17" s="1134">
        <v>177892.83747299999</v>
      </c>
      <c r="R17" s="1150">
        <f t="shared" si="2"/>
        <v>9575338.1198549699</v>
      </c>
      <c r="S17" s="461"/>
      <c r="T17" s="752">
        <v>3847746</v>
      </c>
      <c r="U17" s="752">
        <v>41058748.2441696</v>
      </c>
      <c r="V17" s="752">
        <v>905811.00000000012</v>
      </c>
      <c r="W17" s="752">
        <v>9665069.4472600017</v>
      </c>
      <c r="X17" s="752">
        <v>1238757.2516670562</v>
      </c>
      <c r="Y17" s="752">
        <v>13218065.533287004</v>
      </c>
      <c r="Z17" s="752">
        <v>2427268.7824260001</v>
      </c>
      <c r="AA17" s="752">
        <v>25902114.578212999</v>
      </c>
      <c r="AB17" s="752">
        <v>107899.71932586282</v>
      </c>
      <c r="AC17" s="752">
        <v>1152223.9240501821</v>
      </c>
      <c r="AD17" s="752">
        <v>8527482.7534189187</v>
      </c>
      <c r="AE17" s="752">
        <v>90996221.726979792</v>
      </c>
    </row>
    <row r="18" spans="1:31" ht="12.95" customHeight="1">
      <c r="A18" s="467" t="str">
        <f>'6.1'!A20</f>
        <v>prosinec</v>
      </c>
      <c r="B18" s="1136">
        <f>'8.2'!B18</f>
        <v>1690</v>
      </c>
      <c r="C18" s="1136">
        <f>'8.3'!B18</f>
        <v>6759</v>
      </c>
      <c r="D18" s="1137">
        <f>'8.4'!B18</f>
        <v>206267</v>
      </c>
      <c r="E18" s="1137">
        <f>'8.5'!B18</f>
        <v>2619793</v>
      </c>
      <c r="F18" s="1138">
        <f t="shared" si="0"/>
        <v>2834509</v>
      </c>
      <c r="G18" s="1136">
        <f>'8.2'!C18</f>
        <v>385102.02514436189</v>
      </c>
      <c r="H18" s="1136">
        <f>'8.3'!C18</f>
        <v>106361.64391407228</v>
      </c>
      <c r="I18" s="1137">
        <f>'8.4'!C18</f>
        <v>191282.18226151841</v>
      </c>
      <c r="J18" s="1139">
        <f>'8.5'!C18</f>
        <v>365809.37760291359</v>
      </c>
      <c r="K18" s="1140">
        <v>-8361.8101893426356</v>
      </c>
      <c r="L18" s="1138">
        <f t="shared" si="1"/>
        <v>1040193.4187335237</v>
      </c>
      <c r="M18" s="1136">
        <f>'8.2'!D18</f>
        <v>4115420.0945479977</v>
      </c>
      <c r="N18" s="1136">
        <f>'8.3'!D18</f>
        <v>1136513.4294200002</v>
      </c>
      <c r="O18" s="1137">
        <f>'8.4'!D18</f>
        <v>2044278.3116730032</v>
      </c>
      <c r="P18" s="1139">
        <f>'8.5'!D18</f>
        <v>3909889.0561750797</v>
      </c>
      <c r="Q18" s="1140">
        <v>-89264.099111000003</v>
      </c>
      <c r="R18" s="1141">
        <f t="shared" si="2"/>
        <v>11116836.792705081</v>
      </c>
      <c r="S18" s="461"/>
      <c r="T18" s="752">
        <v>3854919.8167295875</v>
      </c>
      <c r="U18" s="752">
        <v>41132713.413059898</v>
      </c>
      <c r="V18" s="752">
        <v>802317.10169693304</v>
      </c>
      <c r="W18" s="752">
        <v>8559038.9524500072</v>
      </c>
      <c r="X18" s="752">
        <v>1117915.2635170002</v>
      </c>
      <c r="Y18" s="752">
        <v>11925785.895784821</v>
      </c>
      <c r="Z18" s="752">
        <v>2275641.6101114</v>
      </c>
      <c r="AA18" s="752">
        <v>24278826.483839072</v>
      </c>
      <c r="AB18" s="752">
        <v>131961.93493334774</v>
      </c>
      <c r="AC18" s="752">
        <v>1410046.3273069998</v>
      </c>
      <c r="AD18" s="752">
        <v>8182755.726988269</v>
      </c>
      <c r="AE18" s="752">
        <v>87306411.072440788</v>
      </c>
    </row>
    <row r="19" spans="1:31" ht="12.95" customHeight="1">
      <c r="A19" s="455" t="str">
        <f>'6.1'!A21</f>
        <v>I. čtvrtletí</v>
      </c>
      <c r="B19" s="1021">
        <f>'8.2'!B19</f>
        <v>1673</v>
      </c>
      <c r="C19" s="1021">
        <f>'8.3'!B19</f>
        <v>6698</v>
      </c>
      <c r="D19" s="1131">
        <f>'8.4'!B19</f>
        <v>205676</v>
      </c>
      <c r="E19" s="1131">
        <f>'8.5'!B19</f>
        <v>2623223</v>
      </c>
      <c r="F19" s="1152">
        <f>F9</f>
        <v>2837270</v>
      </c>
      <c r="G19" s="1021">
        <f>'8.2'!C19</f>
        <v>1199921.2884388845</v>
      </c>
      <c r="H19" s="1021">
        <f>'8.3'!C19</f>
        <v>325829.22075526841</v>
      </c>
      <c r="I19" s="1131">
        <f>'8.4'!C19</f>
        <v>566363.09273353755</v>
      </c>
      <c r="J19" s="1133">
        <f>'8.5'!C19</f>
        <v>981919.22407131887</v>
      </c>
      <c r="K19" s="1153">
        <v>57527.139633243431</v>
      </c>
      <c r="L19" s="1152">
        <f>SUM(L7:L9)</f>
        <v>3131559.9656322529</v>
      </c>
      <c r="M19" s="1021">
        <f>'8.2'!D19</f>
        <v>12817333.265728999</v>
      </c>
      <c r="N19" s="1021">
        <f>'8.3'!D19</f>
        <v>3480497.3446899997</v>
      </c>
      <c r="O19" s="1131">
        <f>'8.4'!D19</f>
        <v>6050727.8558300026</v>
      </c>
      <c r="P19" s="1133">
        <f>'8.5'!D19</f>
        <v>10490058.52434</v>
      </c>
      <c r="Q19" s="1153">
        <v>615110.35590780014</v>
      </c>
      <c r="R19" s="1154">
        <f>SUM(R7:R9)</f>
        <v>33453727.346496802</v>
      </c>
      <c r="T19" s="752">
        <v>4200740.8816692531</v>
      </c>
      <c r="U19" s="752">
        <v>44813140.046417996</v>
      </c>
      <c r="V19" s="752">
        <v>837955.48207248398</v>
      </c>
      <c r="W19" s="752">
        <v>8942578.5629000012</v>
      </c>
      <c r="X19" s="752">
        <v>1201475.0959205984</v>
      </c>
      <c r="Y19" s="752">
        <v>12826305.476369996</v>
      </c>
      <c r="Z19" s="752">
        <v>2173234.605044093</v>
      </c>
      <c r="AA19" s="752">
        <v>23200395.458900001</v>
      </c>
      <c r="AB19" s="752">
        <v>151223.40892275871</v>
      </c>
      <c r="AC19" s="752">
        <v>1615214.1925309</v>
      </c>
      <c r="AD19" s="752">
        <v>8564629.4736291859</v>
      </c>
      <c r="AE19" s="752">
        <v>91397633.7371189</v>
      </c>
    </row>
    <row r="20" spans="1:31" ht="12.95" customHeight="1">
      <c r="A20" s="463" t="str">
        <f>'6.1'!A22</f>
        <v>II. čtvrtletí</v>
      </c>
      <c r="B20" s="1021">
        <f>'8.2'!B20</f>
        <v>1680</v>
      </c>
      <c r="C20" s="1021">
        <f>'8.3'!B20</f>
        <v>6701</v>
      </c>
      <c r="D20" s="1131">
        <f>'8.4'!B20</f>
        <v>205515</v>
      </c>
      <c r="E20" s="1131">
        <f>'8.5'!B20</f>
        <v>2619705</v>
      </c>
      <c r="F20" s="1155">
        <f>F12</f>
        <v>2833601</v>
      </c>
      <c r="G20" s="1021">
        <f>'8.2'!C20</f>
        <v>881844.83575889515</v>
      </c>
      <c r="H20" s="1021">
        <f>'8.3'!C20</f>
        <v>144820.10236079336</v>
      </c>
      <c r="I20" s="1131">
        <f>'8.4'!C20</f>
        <v>164813.77675395581</v>
      </c>
      <c r="J20" s="1149">
        <f>'8.5'!C20</f>
        <v>306124.09900934011</v>
      </c>
      <c r="K20" s="1153">
        <v>38477.225446754543</v>
      </c>
      <c r="L20" s="1155">
        <f>SUM(L10:L12)</f>
        <v>1536080.0393297388</v>
      </c>
      <c r="M20" s="1021">
        <f>'8.2'!D20</f>
        <v>9403194.7752210014</v>
      </c>
      <c r="N20" s="1021">
        <f>'8.3'!D20</f>
        <v>1544323.8848500003</v>
      </c>
      <c r="O20" s="1131">
        <f>'8.4'!D20</f>
        <v>1757613.1756012454</v>
      </c>
      <c r="P20" s="1149">
        <f>'8.5'!D20</f>
        <v>3264685.1411327128</v>
      </c>
      <c r="Q20" s="1153">
        <v>410770.83884000004</v>
      </c>
      <c r="R20" s="1156">
        <f t="shared" ref="R20" si="3">SUM(R10:R12)</f>
        <v>16380587.815644961</v>
      </c>
      <c r="T20" s="752"/>
      <c r="U20" s="752"/>
      <c r="V20" s="1157"/>
      <c r="W20" s="761"/>
      <c r="X20" s="761"/>
      <c r="Y20" s="761"/>
      <c r="Z20" s="761"/>
      <c r="AA20" s="761"/>
      <c r="AB20" s="761"/>
      <c r="AC20" s="761"/>
      <c r="AD20" s="761"/>
      <c r="AE20" s="761"/>
    </row>
    <row r="21" spans="1:31" ht="12.95" customHeight="1">
      <c r="A21" s="463" t="str">
        <f>'6.1'!A23</f>
        <v>III. čtvrtletí</v>
      </c>
      <c r="B21" s="1021">
        <f>'8.2'!B21</f>
        <v>1689</v>
      </c>
      <c r="C21" s="1021">
        <f>'8.3'!B21</f>
        <v>6707</v>
      </c>
      <c r="D21" s="1131">
        <f>'8.4'!B21</f>
        <v>205336</v>
      </c>
      <c r="E21" s="1131">
        <f>'8.5'!B21</f>
        <v>2618247</v>
      </c>
      <c r="F21" s="1155">
        <f>F15</f>
        <v>2831979</v>
      </c>
      <c r="G21" s="1021">
        <f>'8.2'!C21</f>
        <v>930384.31459644029</v>
      </c>
      <c r="H21" s="1021">
        <f>'8.3'!C21</f>
        <v>99824.389386378083</v>
      </c>
      <c r="I21" s="1131">
        <f>'8.4'!C21</f>
        <v>62347.171544790661</v>
      </c>
      <c r="J21" s="1149">
        <f>'8.5'!C21</f>
        <v>119520.54715067946</v>
      </c>
      <c r="K21" s="1153">
        <v>34427.681259995479</v>
      </c>
      <c r="L21" s="1155">
        <f>SUM(L13:L15)</f>
        <v>1246504.1039382841</v>
      </c>
      <c r="M21" s="1021">
        <f>'8.2'!D21</f>
        <v>9919283.4203330018</v>
      </c>
      <c r="N21" s="1021">
        <f>'8.3'!D21</f>
        <v>1064683.3518000003</v>
      </c>
      <c r="O21" s="1131">
        <f>'8.4'!D21</f>
        <v>665007.84859371488</v>
      </c>
      <c r="P21" s="1149">
        <f>'8.5'!D21</f>
        <v>1274794.0102642705</v>
      </c>
      <c r="Q21" s="1153">
        <v>367657.99069100001</v>
      </c>
      <c r="R21" s="1156">
        <f t="shared" ref="R21" si="4">SUM(R13:R15)</f>
        <v>13291426.621681988</v>
      </c>
      <c r="T21" s="752"/>
      <c r="U21" s="761"/>
      <c r="V21" s="761"/>
      <c r="W21" s="761"/>
      <c r="X21" s="761"/>
      <c r="Y21" s="761"/>
      <c r="Z21" s="761"/>
      <c r="AA21" s="761"/>
      <c r="AB21" s="761"/>
      <c r="AC21" s="761"/>
      <c r="AD21" s="761"/>
      <c r="AE21" s="761"/>
    </row>
    <row r="22" spans="1:31" ht="12.95" customHeight="1">
      <c r="A22" s="467" t="str">
        <f>'6.1'!A24</f>
        <v>IV. čtvrtletí</v>
      </c>
      <c r="B22" s="1136">
        <f>'8.2'!B22</f>
        <v>1690</v>
      </c>
      <c r="C22" s="1136">
        <f>'8.3'!B22</f>
        <v>6759</v>
      </c>
      <c r="D22" s="1137">
        <f>'8.4'!B22</f>
        <v>206267</v>
      </c>
      <c r="E22" s="1137">
        <f>'8.5'!B22</f>
        <v>2619793</v>
      </c>
      <c r="F22" s="1158">
        <f>F18</f>
        <v>2834509</v>
      </c>
      <c r="G22" s="1136">
        <f>'8.2'!C22</f>
        <v>1188590.4428750342</v>
      </c>
      <c r="H22" s="1136">
        <f>'8.3'!C22</f>
        <v>267481.76957004407</v>
      </c>
      <c r="I22" s="1137">
        <f>'8.4'!C22</f>
        <v>407951.05488831422</v>
      </c>
      <c r="J22" s="1139">
        <f>'8.5'!C22</f>
        <v>765670.73481275467</v>
      </c>
      <c r="K22" s="1159">
        <v>20791.362582765316</v>
      </c>
      <c r="L22" s="1158">
        <f>SUM(L16:L18)</f>
        <v>2650485.3647289127</v>
      </c>
      <c r="M22" s="1136">
        <f>'8.2'!D22</f>
        <v>12673328.585134998</v>
      </c>
      <c r="N22" s="1136">
        <f>'8.3'!D22</f>
        <v>2853073.9815600002</v>
      </c>
      <c r="O22" s="1137">
        <f>'8.4'!D22</f>
        <v>4352956.5963450354</v>
      </c>
      <c r="P22" s="1139">
        <f>'8.5'!D22</f>
        <v>8170857.7831630167</v>
      </c>
      <c r="Q22" s="1159">
        <v>221675.00709209999</v>
      </c>
      <c r="R22" s="1160">
        <f t="shared" ref="R22" si="5">SUM(R16:R18)</f>
        <v>28271891.953295149</v>
      </c>
      <c r="T22" s="752">
        <f>T10/1000</f>
        <v>3650.0375800403813</v>
      </c>
      <c r="U22" s="752">
        <f t="shared" ref="U22:AE22" si="6">U10/1000</f>
        <v>38677.391023540004</v>
      </c>
      <c r="V22" s="752">
        <f t="shared" si="6"/>
        <v>881.00375173941723</v>
      </c>
      <c r="W22" s="752">
        <f t="shared" si="6"/>
        <v>9332.8082508700008</v>
      </c>
      <c r="X22" s="752">
        <f t="shared" si="6"/>
        <v>1365.4555156325032</v>
      </c>
      <c r="Y22" s="752">
        <f t="shared" si="6"/>
        <v>14465.257677185935</v>
      </c>
      <c r="Z22" s="752">
        <f t="shared" si="6"/>
        <v>2905.5226968316251</v>
      </c>
      <c r="AA22" s="752">
        <f t="shared" si="6"/>
        <v>30785.671772283607</v>
      </c>
      <c r="AB22" s="752">
        <f t="shared" si="6"/>
        <v>177.18045575607383</v>
      </c>
      <c r="AC22" s="752">
        <f t="shared" si="6"/>
        <v>1877.2712761204541</v>
      </c>
      <c r="AD22" s="752">
        <f t="shared" si="6"/>
        <v>8979.2000000000007</v>
      </c>
      <c r="AE22" s="752">
        <f t="shared" si="6"/>
        <v>95138.4</v>
      </c>
    </row>
    <row r="23" spans="1:31" ht="12.95" customHeight="1">
      <c r="A23" s="455" t="str">
        <f>'6.1'!A25</f>
        <v>I. pololetí</v>
      </c>
      <c r="B23" s="1021">
        <f>'8.2'!B23</f>
        <v>1680</v>
      </c>
      <c r="C23" s="1021">
        <f>'8.3'!B23</f>
        <v>6701</v>
      </c>
      <c r="D23" s="1131">
        <f>'8.4'!B23</f>
        <v>205515</v>
      </c>
      <c r="E23" s="1131">
        <f>'8.5'!B23</f>
        <v>2619705</v>
      </c>
      <c r="F23" s="1152">
        <f>F12</f>
        <v>2833601</v>
      </c>
      <c r="G23" s="1021">
        <f>'8.2'!C23</f>
        <v>2081766.1241977797</v>
      </c>
      <c r="H23" s="1021">
        <f>'8.3'!C23</f>
        <v>470649.3231160618</v>
      </c>
      <c r="I23" s="1131">
        <f>'8.4'!C23</f>
        <v>731176.8694874933</v>
      </c>
      <c r="J23" s="1133">
        <f>'8.5'!C23</f>
        <v>1288043.3230806589</v>
      </c>
      <c r="K23" s="1153">
        <v>96004.365079997966</v>
      </c>
      <c r="L23" s="1152">
        <f>SUM(L7:L12)</f>
        <v>4667640.0049619917</v>
      </c>
      <c r="M23" s="1021">
        <f>'8.2'!D23</f>
        <v>22220528.04095</v>
      </c>
      <c r="N23" s="1021">
        <f>'8.3'!D23</f>
        <v>5024821.2295399997</v>
      </c>
      <c r="O23" s="1131">
        <f>'8.4'!D23</f>
        <v>7808341.0314312484</v>
      </c>
      <c r="P23" s="1133">
        <f>'8.5'!D23</f>
        <v>13754743.665472714</v>
      </c>
      <c r="Q23" s="1153">
        <v>1025881.1947478002</v>
      </c>
      <c r="R23" s="1154">
        <f t="shared" ref="R23" si="7">SUM(R7:R12)</f>
        <v>49834315.162141763</v>
      </c>
      <c r="T23" s="752">
        <f t="shared" ref="T23:AE23" si="8">T11/1000</f>
        <v>3544.5177146528308</v>
      </c>
      <c r="U23" s="752">
        <f t="shared" si="8"/>
        <v>37545.675106721006</v>
      </c>
      <c r="V23" s="752">
        <f t="shared" si="8"/>
        <v>782.88388973771578</v>
      </c>
      <c r="W23" s="752">
        <f t="shared" si="8"/>
        <v>8290.2047356210005</v>
      </c>
      <c r="X23" s="752">
        <f t="shared" si="8"/>
        <v>1159.817389699693</v>
      </c>
      <c r="Y23" s="752">
        <f t="shared" si="8"/>
        <v>12283.073733192514</v>
      </c>
      <c r="Z23" s="752">
        <f t="shared" si="8"/>
        <v>2443.9446972930191</v>
      </c>
      <c r="AA23" s="752">
        <f t="shared" si="8"/>
        <v>25889.047704155979</v>
      </c>
      <c r="AB23" s="752">
        <f t="shared" si="8"/>
        <v>154.63630861674156</v>
      </c>
      <c r="AC23" s="752">
        <f t="shared" si="8"/>
        <v>1637.598720309496</v>
      </c>
      <c r="AD23" s="752">
        <f t="shared" si="8"/>
        <v>8085.8</v>
      </c>
      <c r="AE23" s="752">
        <f t="shared" si="8"/>
        <v>85645.6</v>
      </c>
    </row>
    <row r="24" spans="1:31" ht="12.95" customHeight="1">
      <c r="A24" s="467" t="str">
        <f>'6.1'!A26</f>
        <v>II. pololetí</v>
      </c>
      <c r="B24" s="1136">
        <f>'8.2'!B24</f>
        <v>1690</v>
      </c>
      <c r="C24" s="1136">
        <f>'8.3'!B24</f>
        <v>6759</v>
      </c>
      <c r="D24" s="1137">
        <f>'8.4'!B24</f>
        <v>206267</v>
      </c>
      <c r="E24" s="1137">
        <f>'8.5'!B24</f>
        <v>2619793</v>
      </c>
      <c r="F24" s="1158">
        <f>F18</f>
        <v>2834509</v>
      </c>
      <c r="G24" s="1136">
        <f>'8.2'!C24</f>
        <v>2118974.7574714748</v>
      </c>
      <c r="H24" s="1136">
        <f>'8.3'!C24</f>
        <v>367306.15895642212</v>
      </c>
      <c r="I24" s="1137">
        <f>'8.4'!C24</f>
        <v>470298.22643310484</v>
      </c>
      <c r="J24" s="1139">
        <f>'8.5'!C24</f>
        <v>885191.28196343419</v>
      </c>
      <c r="K24" s="1159">
        <v>55219.043842760802</v>
      </c>
      <c r="L24" s="1158">
        <f>SUM(L13:L18)</f>
        <v>3896989.4686671966</v>
      </c>
      <c r="M24" s="1136">
        <f>'8.2'!D24</f>
        <v>22592612.005468</v>
      </c>
      <c r="N24" s="1136">
        <f>'8.3'!D24</f>
        <v>3917757.3333600005</v>
      </c>
      <c r="O24" s="1137">
        <f>'8.4'!D24</f>
        <v>5017964.4449387509</v>
      </c>
      <c r="P24" s="1139">
        <f>'8.5'!D24</f>
        <v>9445651.7934272867</v>
      </c>
      <c r="Q24" s="1159">
        <v>589332.99778310012</v>
      </c>
      <c r="R24" s="1160">
        <f t="shared" ref="R24" si="9">SUM(R13:R18)</f>
        <v>41563318.574977137</v>
      </c>
      <c r="T24" s="752">
        <f t="shared" ref="T24:AE24" si="10">T12/1000</f>
        <v>3542.7413316356624</v>
      </c>
      <c r="U24" s="752">
        <f t="shared" si="10"/>
        <v>37484.925936778105</v>
      </c>
      <c r="V24" s="752">
        <f t="shared" si="10"/>
        <v>801.4332508011305</v>
      </c>
      <c r="W24" s="752">
        <f t="shared" si="10"/>
        <v>8478.1856781380029</v>
      </c>
      <c r="X24" s="752">
        <f t="shared" si="10"/>
        <v>1196.6695217189354</v>
      </c>
      <c r="Y24" s="752">
        <f t="shared" si="10"/>
        <v>12661.48046787756</v>
      </c>
      <c r="Z24" s="752">
        <f t="shared" si="10"/>
        <v>2468.9750847144169</v>
      </c>
      <c r="AA24" s="752">
        <f t="shared" si="10"/>
        <v>26130.96032531415</v>
      </c>
      <c r="AB24" s="752">
        <f t="shared" si="10"/>
        <v>148.4058161801789</v>
      </c>
      <c r="AC24" s="752">
        <f t="shared" si="10"/>
        <v>1570.2299434706717</v>
      </c>
      <c r="AD24" s="752">
        <f t="shared" si="10"/>
        <v>8158.2250050503235</v>
      </c>
      <c r="AE24" s="752">
        <f t="shared" si="10"/>
        <v>86325.782351578484</v>
      </c>
    </row>
    <row r="25" spans="1:31" ht="12.95" customHeight="1">
      <c r="A25" s="61" t="str">
        <f>'6.1'!A27</f>
        <v>rok</v>
      </c>
      <c r="B25" s="209">
        <f>'8.2'!B25</f>
        <v>1690</v>
      </c>
      <c r="C25" s="209">
        <f>'8.3'!B25</f>
        <v>6759</v>
      </c>
      <c r="D25" s="209">
        <f>'8.4'!B25</f>
        <v>206267</v>
      </c>
      <c r="E25" s="209">
        <f>'8.5'!B25</f>
        <v>2619793</v>
      </c>
      <c r="F25" s="216">
        <f t="shared" ref="F25" si="11">F18</f>
        <v>2834509</v>
      </c>
      <c r="G25" s="209">
        <f>'8.2'!C25</f>
        <v>4200740.8816692531</v>
      </c>
      <c r="H25" s="209">
        <f>'8.3'!C25</f>
        <v>837955.48207248398</v>
      </c>
      <c r="I25" s="209">
        <f>'8.4'!C25</f>
        <v>1201475.0959205984</v>
      </c>
      <c r="J25" s="210">
        <f>'8.5'!C25</f>
        <v>2173234.605044093</v>
      </c>
      <c r="K25" s="214">
        <v>151223.40892275871</v>
      </c>
      <c r="L25" s="217">
        <f>SUM(L7:L18)</f>
        <v>8564629.4736291878</v>
      </c>
      <c r="M25" s="209">
        <f>'8.2'!D25</f>
        <v>44813140.046417996</v>
      </c>
      <c r="N25" s="209">
        <f>'8.3'!D25</f>
        <v>8942578.5629000012</v>
      </c>
      <c r="O25" s="209">
        <f>'8.4'!D25</f>
        <v>12826305.476369996</v>
      </c>
      <c r="P25" s="210">
        <f>'8.5'!D25</f>
        <v>23200395.458900001</v>
      </c>
      <c r="Q25" s="214">
        <v>1615214.1925309</v>
      </c>
      <c r="R25" s="219">
        <f t="shared" ref="R25" si="12">SUM(R7:R18)</f>
        <v>91397633.7371189</v>
      </c>
      <c r="T25" s="752">
        <f t="shared" ref="T25:AE25" si="13">T13/1000</f>
        <v>3627.3230662095111</v>
      </c>
      <c r="U25" s="752">
        <f t="shared" si="13"/>
        <v>38572.429434019003</v>
      </c>
      <c r="V25" s="752">
        <f t="shared" si="13"/>
        <v>819.14445046701451</v>
      </c>
      <c r="W25" s="752">
        <f t="shared" si="13"/>
        <v>8704.0306067480014</v>
      </c>
      <c r="X25" s="752">
        <f t="shared" si="13"/>
        <v>1204.2424930758923</v>
      </c>
      <c r="Y25" s="752">
        <f t="shared" si="13"/>
        <v>12790.786275041422</v>
      </c>
      <c r="Z25" s="752">
        <f t="shared" si="13"/>
        <v>2473.7386571432867</v>
      </c>
      <c r="AA25" s="752">
        <f t="shared" si="13"/>
        <v>26279.114664131484</v>
      </c>
      <c r="AB25" s="752">
        <f t="shared" si="13"/>
        <v>152.64574787374585</v>
      </c>
      <c r="AC25" s="752">
        <f t="shared" si="13"/>
        <v>1622.2368157796263</v>
      </c>
      <c r="AD25" s="752">
        <f t="shared" si="13"/>
        <v>8277.0944147694499</v>
      </c>
      <c r="AE25" s="752">
        <f t="shared" si="13"/>
        <v>87968.597795719528</v>
      </c>
    </row>
    <row r="26" spans="1:31" ht="12" customHeight="1">
      <c r="A26" s="1113"/>
      <c r="B26" s="1127"/>
      <c r="C26" s="1127"/>
      <c r="D26" s="1128"/>
      <c r="E26" s="1128"/>
      <c r="F26" s="1129"/>
      <c r="G26" s="1127"/>
      <c r="H26" s="1127"/>
      <c r="I26" s="1128"/>
      <c r="J26" s="1128"/>
      <c r="K26" s="1130"/>
      <c r="L26" s="1129"/>
      <c r="M26" s="1127"/>
      <c r="N26" s="1127"/>
      <c r="O26" s="1128"/>
      <c r="P26" s="1128"/>
      <c r="Q26" s="1130"/>
      <c r="R26" s="1129"/>
      <c r="T26" s="752">
        <f t="shared" ref="T26:AE26" si="14">T14/1000</f>
        <v>3410.3972052618806</v>
      </c>
      <c r="U26" s="752">
        <f t="shared" si="14"/>
        <v>36263.816274877005</v>
      </c>
      <c r="V26" s="752">
        <f t="shared" si="14"/>
        <v>712.95665283609333</v>
      </c>
      <c r="W26" s="752">
        <f t="shared" si="14"/>
        <v>7577.9652374859998</v>
      </c>
      <c r="X26" s="752">
        <f t="shared" si="14"/>
        <v>980.63363749940379</v>
      </c>
      <c r="Y26" s="752">
        <f t="shared" si="14"/>
        <v>10423.643860056012</v>
      </c>
      <c r="Z26" s="752">
        <f t="shared" si="14"/>
        <v>1999.1197194391893</v>
      </c>
      <c r="AA26" s="752">
        <f t="shared" si="14"/>
        <v>21252.655795773142</v>
      </c>
      <c r="AB26" s="752">
        <f t="shared" si="14"/>
        <v>177.3125345628485</v>
      </c>
      <c r="AC26" s="752">
        <f t="shared" si="14"/>
        <v>1891.0384067976474</v>
      </c>
      <c r="AD26" s="752">
        <f t="shared" si="14"/>
        <v>7280.4197495994158</v>
      </c>
      <c r="AE26" s="752">
        <f t="shared" si="14"/>
        <v>77409.119574989789</v>
      </c>
    </row>
    <row r="27" spans="1:31" ht="12.95" customHeight="1">
      <c r="A27" s="455">
        <v>2010</v>
      </c>
      <c r="B27" s="1021">
        <v>1742</v>
      </c>
      <c r="C27" s="1021">
        <v>7021</v>
      </c>
      <c r="D27" s="1131">
        <v>198449</v>
      </c>
      <c r="E27" s="1131">
        <v>2663422</v>
      </c>
      <c r="F27" s="1132">
        <v>2870634</v>
      </c>
      <c r="G27" s="1021">
        <v>3650037.5800403813</v>
      </c>
      <c r="H27" s="1021">
        <v>881003.7517394172</v>
      </c>
      <c r="I27" s="1131">
        <v>1365455.5156325032</v>
      </c>
      <c r="J27" s="1133">
        <v>2905522.696831625</v>
      </c>
      <c r="K27" s="1134">
        <v>177180.45575607382</v>
      </c>
      <c r="L27" s="1132">
        <v>8979200</v>
      </c>
      <c r="M27" s="1021">
        <v>38677391.023540005</v>
      </c>
      <c r="N27" s="1021">
        <v>9332808.2508700006</v>
      </c>
      <c r="O27" s="1131">
        <v>14465257.677185934</v>
      </c>
      <c r="P27" s="1133">
        <v>30785671.772283606</v>
      </c>
      <c r="Q27" s="1134">
        <v>1877271.2761204541</v>
      </c>
      <c r="R27" s="1135">
        <v>95138400</v>
      </c>
      <c r="T27" s="752">
        <f t="shared" ref="T27:AE27" si="15">T15/1000</f>
        <v>3522.7616740966923</v>
      </c>
      <c r="U27" s="752">
        <f t="shared" si="15"/>
        <v>37559.635195127994</v>
      </c>
      <c r="V27" s="752">
        <f t="shared" si="15"/>
        <v>740.54716276384522</v>
      </c>
      <c r="W27" s="752">
        <f t="shared" si="15"/>
        <v>7890.5181577660005</v>
      </c>
      <c r="X27" s="752">
        <f t="shared" si="15"/>
        <v>1057.1634652972291</v>
      </c>
      <c r="Y27" s="752">
        <f t="shared" si="15"/>
        <v>11257.688318291201</v>
      </c>
      <c r="Z27" s="752">
        <f t="shared" si="15"/>
        <v>2171.1355106019505</v>
      </c>
      <c r="AA27" s="752">
        <f t="shared" si="15"/>
        <v>23123.104062590908</v>
      </c>
      <c r="AB27" s="752">
        <f t="shared" si="15"/>
        <v>115.95682018521987</v>
      </c>
      <c r="AC27" s="752">
        <f t="shared" si="15"/>
        <v>1236.9556900010557</v>
      </c>
      <c r="AD27" s="752">
        <f t="shared" si="15"/>
        <v>7607.5646329449382</v>
      </c>
      <c r="AE27" s="752">
        <f t="shared" si="15"/>
        <v>81067.901423777163</v>
      </c>
    </row>
    <row r="28" spans="1:31" ht="12.95" customHeight="1">
      <c r="A28" s="467">
        <v>2011</v>
      </c>
      <c r="B28" s="1136">
        <v>1707</v>
      </c>
      <c r="C28" s="1136">
        <v>7033</v>
      </c>
      <c r="D28" s="1137">
        <v>200496</v>
      </c>
      <c r="E28" s="1137">
        <v>2659787</v>
      </c>
      <c r="F28" s="1138">
        <v>2869023</v>
      </c>
      <c r="G28" s="1136">
        <v>3544517.7146528307</v>
      </c>
      <c r="H28" s="1136">
        <v>782883.88973771583</v>
      </c>
      <c r="I28" s="1137">
        <v>1159817.3896996931</v>
      </c>
      <c r="J28" s="1139">
        <v>2443944.6972930189</v>
      </c>
      <c r="K28" s="1140">
        <v>154636.30861674156</v>
      </c>
      <c r="L28" s="1138">
        <v>8085800</v>
      </c>
      <c r="M28" s="1136">
        <v>37545675.106721006</v>
      </c>
      <c r="N28" s="1136">
        <v>8290204.7356210006</v>
      </c>
      <c r="O28" s="1137">
        <v>12283073.733192515</v>
      </c>
      <c r="P28" s="1139">
        <v>25889047.704155978</v>
      </c>
      <c r="Q28" s="1140">
        <v>1637598.7203094959</v>
      </c>
      <c r="R28" s="1141">
        <v>85645600</v>
      </c>
      <c r="T28" s="752">
        <f t="shared" ref="T28:AE28" si="16">T16/1000</f>
        <v>3836.3584581271775</v>
      </c>
      <c r="U28" s="752">
        <f t="shared" si="16"/>
        <v>41022.704505940004</v>
      </c>
      <c r="V28" s="752">
        <f t="shared" si="16"/>
        <v>801.51180511781627</v>
      </c>
      <c r="W28" s="752">
        <f t="shared" si="16"/>
        <v>8566.8229651750007</v>
      </c>
      <c r="X28" s="752">
        <f t="shared" si="16"/>
        <v>1152.6815890783148</v>
      </c>
      <c r="Y28" s="752">
        <f t="shared" si="16"/>
        <v>12316.75798453786</v>
      </c>
      <c r="Z28" s="752">
        <f t="shared" si="16"/>
        <v>2368.4610261057092</v>
      </c>
      <c r="AA28" s="752">
        <f t="shared" si="16"/>
        <v>25309.234459076906</v>
      </c>
      <c r="AB28" s="752">
        <f t="shared" si="16"/>
        <v>96.121355104837562</v>
      </c>
      <c r="AC28" s="752">
        <f t="shared" si="16"/>
        <v>1027.647302470222</v>
      </c>
      <c r="AD28" s="752">
        <f t="shared" si="16"/>
        <v>8255.1342335338559</v>
      </c>
      <c r="AE28" s="752">
        <f t="shared" si="16"/>
        <v>88243.167217199996</v>
      </c>
    </row>
    <row r="29" spans="1:31" ht="12.95" customHeight="1">
      <c r="A29" s="455">
        <v>2012</v>
      </c>
      <c r="B29" s="1021">
        <v>1652</v>
      </c>
      <c r="C29" s="1021">
        <v>6939</v>
      </c>
      <c r="D29" s="1131">
        <v>202807</v>
      </c>
      <c r="E29" s="1131">
        <v>2656685.1</v>
      </c>
      <c r="F29" s="1132">
        <v>2868083.1</v>
      </c>
      <c r="G29" s="1021">
        <v>3542741.3316356624</v>
      </c>
      <c r="H29" s="1021">
        <v>801433.25080113055</v>
      </c>
      <c r="I29" s="1131">
        <v>1196669.5217189353</v>
      </c>
      <c r="J29" s="1133">
        <v>2468975.0847144169</v>
      </c>
      <c r="K29" s="1134">
        <v>148405.8161801789</v>
      </c>
      <c r="L29" s="1132">
        <v>8158225.0050503239</v>
      </c>
      <c r="M29" s="1021">
        <v>37484925.936778106</v>
      </c>
      <c r="N29" s="1021">
        <v>8478185.6781380028</v>
      </c>
      <c r="O29" s="1131">
        <v>12661480.467877559</v>
      </c>
      <c r="P29" s="1133">
        <v>26130960.325314149</v>
      </c>
      <c r="Q29" s="1134">
        <v>1570229.9434706718</v>
      </c>
      <c r="R29" s="1135">
        <v>86325782.351578489</v>
      </c>
      <c r="T29" s="752">
        <f t="shared" ref="T29:AE29" si="17">T17/1000</f>
        <v>3847.7460000000001</v>
      </c>
      <c r="U29" s="752">
        <f t="shared" si="17"/>
        <v>41058.748244169597</v>
      </c>
      <c r="V29" s="752">
        <f t="shared" si="17"/>
        <v>905.81100000000015</v>
      </c>
      <c r="W29" s="752">
        <f t="shared" si="17"/>
        <v>9665.0694472600026</v>
      </c>
      <c r="X29" s="752">
        <f t="shared" si="17"/>
        <v>1238.7572516670562</v>
      </c>
      <c r="Y29" s="752">
        <f t="shared" si="17"/>
        <v>13218.065533287003</v>
      </c>
      <c r="Z29" s="752">
        <f t="shared" si="17"/>
        <v>2427.2687824260001</v>
      </c>
      <c r="AA29" s="752">
        <f t="shared" si="17"/>
        <v>25902.114578212997</v>
      </c>
      <c r="AB29" s="752">
        <f t="shared" si="17"/>
        <v>107.89971932586282</v>
      </c>
      <c r="AC29" s="752">
        <f t="shared" si="17"/>
        <v>1152.2239240501822</v>
      </c>
      <c r="AD29" s="752">
        <f t="shared" si="17"/>
        <v>8527.4827534189189</v>
      </c>
      <c r="AE29" s="752">
        <f t="shared" si="17"/>
        <v>90996.221726979798</v>
      </c>
    </row>
    <row r="30" spans="1:31" ht="12.95" customHeight="1">
      <c r="A30" s="467">
        <v>2013</v>
      </c>
      <c r="B30" s="1136">
        <v>1637</v>
      </c>
      <c r="C30" s="1136">
        <v>6946</v>
      </c>
      <c r="D30" s="1137">
        <v>201273.9</v>
      </c>
      <c r="E30" s="1137">
        <v>2650488</v>
      </c>
      <c r="F30" s="1138">
        <v>2860344.9</v>
      </c>
      <c r="G30" s="1136">
        <v>3627323.0662095109</v>
      </c>
      <c r="H30" s="1136">
        <v>819144.45046701445</v>
      </c>
      <c r="I30" s="1137">
        <v>1204242.4930758923</v>
      </c>
      <c r="J30" s="1139">
        <v>2473738.6571432869</v>
      </c>
      <c r="K30" s="1140">
        <v>152645.74787374586</v>
      </c>
      <c r="L30" s="1138">
        <v>8277094.4147694502</v>
      </c>
      <c r="M30" s="1136">
        <v>38572429.434018999</v>
      </c>
      <c r="N30" s="1136">
        <v>8704030.6067480016</v>
      </c>
      <c r="O30" s="1137">
        <v>12790786.275041422</v>
      </c>
      <c r="P30" s="1139">
        <v>26279114.664131485</v>
      </c>
      <c r="Q30" s="1140">
        <v>1622236.8157796264</v>
      </c>
      <c r="R30" s="1141">
        <v>87968597.795719534</v>
      </c>
      <c r="T30" s="752">
        <f t="shared" ref="T30:AE30" si="18">T18/1000</f>
        <v>3854.9198167295876</v>
      </c>
      <c r="U30" s="752">
        <f t="shared" si="18"/>
        <v>41132.713413059901</v>
      </c>
      <c r="V30" s="752">
        <f t="shared" si="18"/>
        <v>802.31710169693304</v>
      </c>
      <c r="W30" s="752">
        <f t="shared" si="18"/>
        <v>8559.0389524500079</v>
      </c>
      <c r="X30" s="752">
        <f t="shared" si="18"/>
        <v>1117.9152635170003</v>
      </c>
      <c r="Y30" s="752">
        <f t="shared" si="18"/>
        <v>11925.785895784822</v>
      </c>
      <c r="Z30" s="752">
        <f t="shared" si="18"/>
        <v>2275.6416101114</v>
      </c>
      <c r="AA30" s="752">
        <f t="shared" si="18"/>
        <v>24278.826483839071</v>
      </c>
      <c r="AB30" s="752">
        <f t="shared" si="18"/>
        <v>131.96193493334775</v>
      </c>
      <c r="AC30" s="752">
        <f t="shared" si="18"/>
        <v>1410.0463273069997</v>
      </c>
      <c r="AD30" s="752">
        <f t="shared" si="18"/>
        <v>8182.7557269882691</v>
      </c>
      <c r="AE30" s="752">
        <f t="shared" si="18"/>
        <v>87306.411072440795</v>
      </c>
    </row>
    <row r="31" spans="1:31" ht="12.95" customHeight="1">
      <c r="A31" s="455">
        <v>2014</v>
      </c>
      <c r="B31" s="1021">
        <v>1599</v>
      </c>
      <c r="C31" s="1021">
        <v>6841</v>
      </c>
      <c r="D31" s="1131">
        <v>197824</v>
      </c>
      <c r="E31" s="1131">
        <v>2642898</v>
      </c>
      <c r="F31" s="1132">
        <v>2849162</v>
      </c>
      <c r="G31" s="1021">
        <v>3410397.2052618805</v>
      </c>
      <c r="H31" s="1021">
        <v>712956.65283609333</v>
      </c>
      <c r="I31" s="1131">
        <v>980633.63749940379</v>
      </c>
      <c r="J31" s="1133">
        <v>1999119.7194391894</v>
      </c>
      <c r="K31" s="1134">
        <v>177312.53456284851</v>
      </c>
      <c r="L31" s="1132">
        <v>7280419.7495994158</v>
      </c>
      <c r="M31" s="1021">
        <v>36263816.274877004</v>
      </c>
      <c r="N31" s="1021">
        <v>7577965.2374860002</v>
      </c>
      <c r="O31" s="1131">
        <v>10423643.860056013</v>
      </c>
      <c r="P31" s="1133">
        <v>21252655.795773141</v>
      </c>
      <c r="Q31" s="1134">
        <v>1891038.4067976475</v>
      </c>
      <c r="R31" s="1135">
        <v>77409119.574989796</v>
      </c>
      <c r="T31" s="752">
        <f t="shared" ref="T31:AE31" si="19">T19/1000</f>
        <v>4200.7408816692532</v>
      </c>
      <c r="U31" s="752">
        <f t="shared" si="19"/>
        <v>44813.140046417997</v>
      </c>
      <c r="V31" s="752">
        <f t="shared" si="19"/>
        <v>837.95548207248396</v>
      </c>
      <c r="W31" s="752">
        <f t="shared" si="19"/>
        <v>8942.578562900002</v>
      </c>
      <c r="X31" s="752">
        <f t="shared" si="19"/>
        <v>1201.4750959205983</v>
      </c>
      <c r="Y31" s="752">
        <f t="shared" si="19"/>
        <v>12826.305476369995</v>
      </c>
      <c r="Z31" s="752">
        <f t="shared" si="19"/>
        <v>2173.2346050440929</v>
      </c>
      <c r="AA31" s="752">
        <f t="shared" si="19"/>
        <v>23200.395458900002</v>
      </c>
      <c r="AB31" s="752">
        <f t="shared" si="19"/>
        <v>151.22340892275872</v>
      </c>
      <c r="AC31" s="752">
        <f t="shared" si="19"/>
        <v>1615.2141925308999</v>
      </c>
      <c r="AD31" s="752">
        <f t="shared" si="19"/>
        <v>8564.6294736291857</v>
      </c>
      <c r="AE31" s="752">
        <f t="shared" si="19"/>
        <v>91397.6337371189</v>
      </c>
    </row>
    <row r="32" spans="1:31" ht="12.95" customHeight="1">
      <c r="A32" s="467">
        <v>2015</v>
      </c>
      <c r="B32" s="1136">
        <v>1606</v>
      </c>
      <c r="C32" s="1136">
        <v>6814</v>
      </c>
      <c r="D32" s="1137">
        <v>199725</v>
      </c>
      <c r="E32" s="1137">
        <v>2636189</v>
      </c>
      <c r="F32" s="1138">
        <v>2844334</v>
      </c>
      <c r="G32" s="1136">
        <v>3522761.6740966924</v>
      </c>
      <c r="H32" s="1136">
        <v>740547.16276384518</v>
      </c>
      <c r="I32" s="1137">
        <v>1057163.4652972291</v>
      </c>
      <c r="J32" s="1139">
        <v>2171135.5106019503</v>
      </c>
      <c r="K32" s="1140">
        <v>115956.82018521987</v>
      </c>
      <c r="L32" s="1138">
        <v>7607564.6329449378</v>
      </c>
      <c r="M32" s="1136">
        <v>37559635.195127994</v>
      </c>
      <c r="N32" s="1136">
        <v>7890518.1577660004</v>
      </c>
      <c r="O32" s="1137">
        <v>11257688.3182912</v>
      </c>
      <c r="P32" s="1139">
        <v>23123104.062590908</v>
      </c>
      <c r="Q32" s="1140">
        <v>1236955.6900010556</v>
      </c>
      <c r="R32" s="1141">
        <v>81067901.423777163</v>
      </c>
      <c r="T32" s="462"/>
      <c r="U32" s="462"/>
      <c r="V32" s="462"/>
      <c r="W32" s="462"/>
      <c r="X32" s="462"/>
      <c r="Y32" s="462"/>
      <c r="Z32" s="462"/>
      <c r="AA32" s="462"/>
      <c r="AB32" s="462"/>
      <c r="AC32" s="462"/>
      <c r="AD32" s="462"/>
      <c r="AE32" s="462"/>
    </row>
    <row r="33" spans="1:31" ht="12.95" customHeight="1">
      <c r="A33" s="455">
        <v>2016</v>
      </c>
      <c r="B33" s="1021">
        <v>1618</v>
      </c>
      <c r="C33" s="1021">
        <v>6823</v>
      </c>
      <c r="D33" s="1131">
        <v>199995</v>
      </c>
      <c r="E33" s="1131">
        <v>2632037</v>
      </c>
      <c r="F33" s="1132">
        <v>2840473</v>
      </c>
      <c r="G33" s="1021">
        <v>3836358.4581271773</v>
      </c>
      <c r="H33" s="1021">
        <v>801511.80511781632</v>
      </c>
      <c r="I33" s="1131">
        <v>1152681.5890783148</v>
      </c>
      <c r="J33" s="1133">
        <v>2368461.0261057094</v>
      </c>
      <c r="K33" s="1134">
        <v>96121.355104837567</v>
      </c>
      <c r="L33" s="1132">
        <v>8255134.2335338555</v>
      </c>
      <c r="M33" s="1021">
        <v>41022704.505940005</v>
      </c>
      <c r="N33" s="1021">
        <v>8566822.965175001</v>
      </c>
      <c r="O33" s="1131">
        <v>12316757.98453786</v>
      </c>
      <c r="P33" s="1133">
        <v>25309234.459076907</v>
      </c>
      <c r="Q33" s="1134">
        <v>1027647.3024702221</v>
      </c>
      <c r="R33" s="1135">
        <v>88243167.217199996</v>
      </c>
      <c r="T33" s="462"/>
      <c r="U33" s="462"/>
      <c r="V33" s="462"/>
      <c r="W33" s="462"/>
      <c r="X33" s="462"/>
      <c r="Y33" s="462"/>
      <c r="Z33" s="462"/>
      <c r="AA33" s="462"/>
      <c r="AB33" s="462"/>
      <c r="AC33" s="462"/>
      <c r="AD33" s="462"/>
      <c r="AE33" s="462"/>
    </row>
    <row r="34" spans="1:31" ht="12.95" customHeight="1">
      <c r="A34" s="467">
        <v>2017</v>
      </c>
      <c r="B34" s="1136">
        <v>1703</v>
      </c>
      <c r="C34" s="1136">
        <v>6817</v>
      </c>
      <c r="D34" s="1137">
        <v>203138</v>
      </c>
      <c r="E34" s="1137">
        <v>2632599</v>
      </c>
      <c r="F34" s="1138">
        <v>2844257</v>
      </c>
      <c r="G34" s="1136">
        <v>3847746</v>
      </c>
      <c r="H34" s="1136">
        <v>905811.00000000012</v>
      </c>
      <c r="I34" s="1137">
        <v>1238757.2516670562</v>
      </c>
      <c r="J34" s="1139">
        <v>2427268.7824260001</v>
      </c>
      <c r="K34" s="1140">
        <v>107899.71932586282</v>
      </c>
      <c r="L34" s="1138">
        <v>8527482.7534189187</v>
      </c>
      <c r="M34" s="1136">
        <v>41058748.2441696</v>
      </c>
      <c r="N34" s="1136">
        <v>9665069.4472600017</v>
      </c>
      <c r="O34" s="1137">
        <v>13218065.533287004</v>
      </c>
      <c r="P34" s="1139">
        <v>25902114.578212999</v>
      </c>
      <c r="Q34" s="1140">
        <v>1152223.9240501821</v>
      </c>
      <c r="R34" s="1141">
        <v>90996221.726979792</v>
      </c>
      <c r="T34" s="462"/>
      <c r="U34" s="462"/>
      <c r="V34" s="462"/>
      <c r="W34" s="462"/>
      <c r="X34" s="462"/>
      <c r="Y34" s="462"/>
      <c r="Z34" s="462"/>
      <c r="AA34" s="462"/>
      <c r="AB34" s="462"/>
      <c r="AC34" s="462"/>
      <c r="AD34" s="462"/>
      <c r="AE34" s="462"/>
    </row>
    <row r="35" spans="1:31" ht="12.95" customHeight="1">
      <c r="A35" s="455">
        <v>2018</v>
      </c>
      <c r="B35" s="1021">
        <v>1692</v>
      </c>
      <c r="C35" s="1021">
        <v>6817</v>
      </c>
      <c r="D35" s="1131">
        <v>205693</v>
      </c>
      <c r="E35" s="1131">
        <v>2626417</v>
      </c>
      <c r="F35" s="1132">
        <v>2840619</v>
      </c>
      <c r="G35" s="1021">
        <v>3854919.8167295875</v>
      </c>
      <c r="H35" s="1021">
        <v>802317.10169693304</v>
      </c>
      <c r="I35" s="1131">
        <v>1117915.2635170002</v>
      </c>
      <c r="J35" s="1133">
        <v>2275641.6101114</v>
      </c>
      <c r="K35" s="1134">
        <v>131961.93493334774</v>
      </c>
      <c r="L35" s="1132">
        <v>8182755.726988269</v>
      </c>
      <c r="M35" s="1021">
        <v>41132713.413059898</v>
      </c>
      <c r="N35" s="1021">
        <v>8559038.9524500072</v>
      </c>
      <c r="O35" s="1131">
        <v>11925785.895784821</v>
      </c>
      <c r="P35" s="1133">
        <v>24278826.483839072</v>
      </c>
      <c r="Q35" s="1134">
        <v>1410046.3273069998</v>
      </c>
      <c r="R35" s="1135">
        <v>87306411.072440788</v>
      </c>
      <c r="T35" s="462"/>
      <c r="U35" s="462"/>
      <c r="V35" s="1142"/>
      <c r="W35" s="1142"/>
    </row>
    <row r="36" spans="1:31" ht="12.95" customHeight="1">
      <c r="A36" s="467">
        <v>2019</v>
      </c>
      <c r="B36" s="1136">
        <f>'8.2'!B36</f>
        <v>1690</v>
      </c>
      <c r="C36" s="1136">
        <f>'8.3'!B36</f>
        <v>6759</v>
      </c>
      <c r="D36" s="1137">
        <f>'8.4'!B36</f>
        <v>206267</v>
      </c>
      <c r="E36" s="1137">
        <f>'8.5'!B36</f>
        <v>2619793</v>
      </c>
      <c r="F36" s="1138">
        <f t="shared" ref="F36" si="20">SUM(B36:E36)</f>
        <v>2834509</v>
      </c>
      <c r="G36" s="1136">
        <f>'8.2'!C36</f>
        <v>4200740.8816692531</v>
      </c>
      <c r="H36" s="1136">
        <f>'8.3'!C36</f>
        <v>837955.48207248398</v>
      </c>
      <c r="I36" s="1137">
        <f>'8.4'!C36</f>
        <v>1201475.0959205984</v>
      </c>
      <c r="J36" s="1139">
        <f>'8.5'!C36</f>
        <v>2173234.605044093</v>
      </c>
      <c r="K36" s="1140">
        <f>K25</f>
        <v>151223.40892275871</v>
      </c>
      <c r="L36" s="1138">
        <f t="shared" ref="L36" si="21">SUM(G36:K36)</f>
        <v>8564629.4736291859</v>
      </c>
      <c r="M36" s="1136">
        <f>'8.2'!D36</f>
        <v>44813140.046417996</v>
      </c>
      <c r="N36" s="1136">
        <f>'8.3'!D36</f>
        <v>8942578.5629000012</v>
      </c>
      <c r="O36" s="1137">
        <f>'8.4'!D36</f>
        <v>12826305.476369996</v>
      </c>
      <c r="P36" s="1139">
        <f>'8.5'!D36</f>
        <v>23200395.458900001</v>
      </c>
      <c r="Q36" s="1140">
        <f>Q25</f>
        <v>1615214.1925309</v>
      </c>
      <c r="R36" s="1141">
        <f>SUM(M36:Q36)</f>
        <v>91397633.7371189</v>
      </c>
      <c r="T36" s="462"/>
      <c r="U36" s="462"/>
      <c r="V36" s="1142"/>
      <c r="W36" s="1142"/>
    </row>
    <row r="37" spans="1:31" ht="9.9499999999999993" customHeight="1">
      <c r="F37" s="1143"/>
      <c r="G37" s="1081"/>
      <c r="H37" s="1082"/>
      <c r="I37" s="1082"/>
      <c r="J37" s="1082"/>
      <c r="K37" s="1082"/>
      <c r="L37" s="1082"/>
      <c r="M37" s="1082"/>
      <c r="N37" s="761"/>
      <c r="O37" s="1081"/>
      <c r="P37" s="1081"/>
      <c r="Q37" s="1081"/>
      <c r="R37" s="1081"/>
      <c r="T37" s="462"/>
      <c r="V37" s="1142"/>
      <c r="W37" s="1142"/>
    </row>
    <row r="38" spans="1:31" ht="12" customHeight="1">
      <c r="D38" s="1773"/>
      <c r="E38" s="1144"/>
      <c r="F38" s="449"/>
      <c r="G38" s="1081"/>
      <c r="H38" s="1081"/>
      <c r="I38" s="761"/>
      <c r="J38" s="761"/>
      <c r="K38" s="761"/>
      <c r="L38" s="761"/>
      <c r="M38" s="761"/>
      <c r="N38" s="761"/>
      <c r="O38" s="1081"/>
      <c r="P38" s="1081"/>
      <c r="Q38" s="1081"/>
      <c r="R38" s="1081"/>
      <c r="T38" s="462"/>
      <c r="V38" s="1142"/>
      <c r="W38" s="1142"/>
    </row>
    <row r="39" spans="1:31" ht="12" customHeight="1">
      <c r="D39" s="1773"/>
      <c r="T39" s="462"/>
    </row>
    <row r="40" spans="1:31" ht="12" customHeight="1"/>
    <row r="41" spans="1:31" ht="12" customHeight="1">
      <c r="B41" s="452"/>
      <c r="C41" s="452"/>
      <c r="D41" s="452"/>
      <c r="E41" s="452"/>
      <c r="F41" s="462"/>
    </row>
    <row r="42" spans="1:31" ht="12" customHeight="1">
      <c r="M42" s="462"/>
    </row>
    <row r="43" spans="1:31" ht="12" customHeight="1"/>
  </sheetData>
  <mergeCells count="7">
    <mergeCell ref="A1:R1"/>
    <mergeCell ref="D38:D39"/>
    <mergeCell ref="G4:R4"/>
    <mergeCell ref="G5:L5"/>
    <mergeCell ref="M5:R5"/>
    <mergeCell ref="A3:R3"/>
    <mergeCell ref="B4:F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/>
  <dimension ref="A1:S122"/>
  <sheetViews>
    <sheetView showGridLines="0" zoomScaleNormal="100" zoomScaleSheetLayoutView="100" workbookViewId="0">
      <selection sqref="A1:H1"/>
    </sheetView>
  </sheetViews>
  <sheetFormatPr defaultColWidth="9.140625" defaultRowHeight="12.75"/>
  <cols>
    <col min="1" max="1" width="20.140625" style="1167" customWidth="1"/>
    <col min="2" max="8" width="10.7109375" style="1167" customWidth="1"/>
    <col min="9" max="9" width="10.140625" style="1167" bestFit="1" customWidth="1"/>
    <col min="10" max="10" width="9.5703125" style="1167" bestFit="1" customWidth="1"/>
    <col min="11" max="11" width="11.140625" style="1167" customWidth="1"/>
    <col min="12" max="14" width="9.140625" style="1167"/>
    <col min="15" max="15" width="10.85546875" style="1167" bestFit="1" customWidth="1"/>
    <col min="16" max="16" width="11.7109375" style="1167" bestFit="1" customWidth="1"/>
    <col min="17" max="16384" width="9.140625" style="1167"/>
  </cols>
  <sheetData>
    <row r="1" spans="1:19" ht="18" customHeight="1">
      <c r="A1" s="1786" t="s">
        <v>519</v>
      </c>
      <c r="B1" s="1786"/>
      <c r="C1" s="1786"/>
      <c r="D1" s="1786"/>
      <c r="E1" s="1786"/>
      <c r="F1" s="1786"/>
      <c r="G1" s="1786"/>
      <c r="H1" s="1786"/>
    </row>
    <row r="2" spans="1:19" ht="5.0999999999999996" customHeight="1">
      <c r="A2" s="1190"/>
      <c r="B2" s="1190"/>
      <c r="C2" s="1190"/>
      <c r="D2" s="1190"/>
      <c r="E2" s="1190"/>
      <c r="F2" s="1190"/>
      <c r="G2" s="1190"/>
      <c r="H2" s="1190"/>
    </row>
    <row r="3" spans="1:19" ht="15" customHeight="1">
      <c r="A3" s="1789" t="s">
        <v>481</v>
      </c>
      <c r="B3" s="1790"/>
      <c r="C3" s="1790"/>
      <c r="D3" s="1790"/>
      <c r="E3" s="1790"/>
      <c r="F3" s="1790"/>
      <c r="G3" s="1790"/>
      <c r="H3" s="1791"/>
    </row>
    <row r="4" spans="1:19" ht="14.1" customHeight="1">
      <c r="A4" s="1787">
        <v>2019</v>
      </c>
      <c r="B4" s="1788"/>
      <c r="C4" s="220" t="str">
        <f>'8.8'!G6</f>
        <v>VO</v>
      </c>
      <c r="D4" s="220" t="str">
        <f>'8.8'!H6</f>
        <v>SO</v>
      </c>
      <c r="E4" s="220" t="str">
        <f>'8.8'!I6</f>
        <v>MO</v>
      </c>
      <c r="F4" s="220" t="str">
        <f>'8.8'!J6</f>
        <v>DOM</v>
      </c>
      <c r="G4" s="227" t="str">
        <f>'8.8'!K6</f>
        <v>OP</v>
      </c>
      <c r="H4" s="230" t="str">
        <f>'8.8'!L6</f>
        <v>Celkem</v>
      </c>
    </row>
    <row r="5" spans="1:19" ht="15.95" customHeight="1">
      <c r="A5" s="1797" t="s">
        <v>462</v>
      </c>
      <c r="B5" s="1798"/>
      <c r="C5" s="1172">
        <f>'8.8'!G25</f>
        <v>4200740.8816692531</v>
      </c>
      <c r="D5" s="1172">
        <f>'8.8'!H25</f>
        <v>837955.48207248398</v>
      </c>
      <c r="E5" s="1172">
        <f>'8.8'!I25</f>
        <v>1201475.0959205984</v>
      </c>
      <c r="F5" s="1172">
        <f>'8.8'!J25</f>
        <v>2173234.605044093</v>
      </c>
      <c r="G5" s="1173">
        <f>'8.8'!K25</f>
        <v>151223.40892275871</v>
      </c>
      <c r="H5" s="1174">
        <f>'8.8'!L25</f>
        <v>8564629.4736291878</v>
      </c>
    </row>
    <row r="6" spans="1:19" ht="15.95" customHeight="1">
      <c r="A6" s="1799" t="s">
        <v>382</v>
      </c>
      <c r="B6" s="1800"/>
      <c r="C6" s="1187">
        <f>'8.8'!M25</f>
        <v>44813140.046417996</v>
      </c>
      <c r="D6" s="1187">
        <f>'8.8'!N25</f>
        <v>8942578.5629000012</v>
      </c>
      <c r="E6" s="1187">
        <f>'8.8'!O25</f>
        <v>12826305.476369996</v>
      </c>
      <c r="F6" s="1187">
        <f>'8.8'!P25</f>
        <v>23200395.458900001</v>
      </c>
      <c r="G6" s="1188">
        <f>'8.8'!Q25</f>
        <v>1615214.1925309</v>
      </c>
      <c r="H6" s="1189">
        <f>'8.8'!R25</f>
        <v>91397633.7371189</v>
      </c>
      <c r="J6" s="1166"/>
      <c r="K6" s="1166"/>
      <c r="L6" s="1166"/>
      <c r="M6" s="1182"/>
      <c r="N6" s="1182"/>
      <c r="O6" s="1166"/>
    </row>
    <row r="7" spans="1:19" ht="15.95" customHeight="1">
      <c r="A7" s="1795" t="s">
        <v>383</v>
      </c>
      <c r="B7" s="1796"/>
      <c r="C7" s="221">
        <f>C5/$H$5</f>
        <v>0.49047549512836375</v>
      </c>
      <c r="D7" s="221">
        <f t="shared" ref="D7:G7" si="0">D5/$H$5</f>
        <v>9.7839081614981713E-2</v>
      </c>
      <c r="E7" s="221">
        <f t="shared" si="0"/>
        <v>0.14028337123281104</v>
      </c>
      <c r="F7" s="221">
        <f t="shared" si="0"/>
        <v>0.25374531516343618</v>
      </c>
      <c r="G7" s="228">
        <f t="shared" si="0"/>
        <v>1.7656736860407238E-2</v>
      </c>
      <c r="H7" s="231">
        <f>SUM(C7:G7)</f>
        <v>0.99999999999999978</v>
      </c>
      <c r="J7" s="1166"/>
      <c r="K7" s="1166"/>
      <c r="L7" s="1166"/>
      <c r="M7" s="1182"/>
      <c r="N7" s="1182"/>
      <c r="O7" s="1166"/>
    </row>
    <row r="8" spans="1:19" ht="15.95" customHeight="1">
      <c r="A8" s="1793" t="s">
        <v>299</v>
      </c>
      <c r="B8" s="1794"/>
      <c r="C8" s="1179">
        <f>'8.8'!B25</f>
        <v>1690</v>
      </c>
      <c r="D8" s="1179">
        <f>'8.8'!C25</f>
        <v>6759</v>
      </c>
      <c r="E8" s="1179">
        <f>'8.8'!D25</f>
        <v>206267</v>
      </c>
      <c r="F8" s="1179">
        <f>'8.8'!E25</f>
        <v>2619793</v>
      </c>
      <c r="G8" s="1180"/>
      <c r="H8" s="1181">
        <f>SUM(C8:G8)</f>
        <v>2834509</v>
      </c>
      <c r="J8" s="1166"/>
      <c r="K8" s="1166"/>
      <c r="L8" s="1166"/>
      <c r="M8" s="1182"/>
      <c r="N8" s="1182"/>
      <c r="O8" s="1166"/>
    </row>
    <row r="9" spans="1:19" ht="14.45" customHeight="1">
      <c r="A9" s="1168"/>
      <c r="B9" s="1183"/>
      <c r="C9" s="1168"/>
      <c r="D9" s="1168"/>
      <c r="E9" s="1168"/>
      <c r="F9" s="1168"/>
      <c r="G9" s="1168"/>
      <c r="H9" s="1168"/>
      <c r="I9" s="1166"/>
      <c r="J9" s="1166"/>
      <c r="K9" s="1166"/>
      <c r="L9" s="1166"/>
      <c r="M9" s="1182"/>
      <c r="N9" s="1182"/>
      <c r="O9" s="1166"/>
      <c r="P9" s="1166"/>
      <c r="Q9" s="1182"/>
      <c r="R9" s="1182"/>
      <c r="S9" s="1184"/>
    </row>
    <row r="10" spans="1:19" ht="14.45" customHeight="1">
      <c r="A10" s="1792"/>
      <c r="B10" s="1792"/>
      <c r="C10" s="1792"/>
      <c r="D10" s="1792"/>
      <c r="E10" s="1792"/>
      <c r="F10" s="1792"/>
      <c r="G10" s="1792"/>
      <c r="H10" s="1792"/>
      <c r="I10" s="1166"/>
      <c r="J10" s="1166"/>
      <c r="K10" s="1166"/>
      <c r="L10" s="1166"/>
      <c r="M10" s="1182"/>
      <c r="N10" s="1182"/>
      <c r="O10" s="1166"/>
      <c r="P10" s="1166"/>
      <c r="Q10" s="1182"/>
      <c r="R10" s="1182"/>
    </row>
    <row r="11" spans="1:19" ht="14.45" customHeight="1">
      <c r="A11" s="1168"/>
      <c r="B11" s="1168"/>
      <c r="C11" s="1168"/>
      <c r="D11" s="1168"/>
      <c r="E11" s="1168"/>
      <c r="F11" s="1168"/>
      <c r="G11" s="1168"/>
      <c r="H11" s="1168"/>
      <c r="I11" s="1166"/>
      <c r="J11" s="1166"/>
      <c r="K11" s="1166"/>
      <c r="L11" s="1166"/>
      <c r="M11" s="1182"/>
      <c r="N11" s="1182"/>
      <c r="O11" s="1166"/>
      <c r="P11" s="1166"/>
      <c r="Q11" s="1182"/>
      <c r="R11" s="1182"/>
    </row>
    <row r="12" spans="1:19" ht="14.45" customHeight="1">
      <c r="A12" s="1168"/>
      <c r="B12" s="1168"/>
      <c r="C12" s="1168"/>
      <c r="D12" s="1168"/>
      <c r="E12" s="1168"/>
      <c r="F12" s="1168"/>
      <c r="G12" s="1168"/>
      <c r="H12" s="1168"/>
      <c r="I12" s="1166"/>
      <c r="J12" s="1166"/>
      <c r="K12" s="1166"/>
      <c r="L12" s="1166"/>
      <c r="M12" s="1182"/>
      <c r="N12" s="1182"/>
      <c r="O12" s="1166"/>
      <c r="P12" s="1166"/>
      <c r="Q12" s="1182"/>
      <c r="R12" s="1182"/>
    </row>
    <row r="13" spans="1:19" ht="14.45" customHeight="1">
      <c r="A13" s="1168"/>
      <c r="B13" s="1168"/>
      <c r="C13" s="1168"/>
      <c r="D13" s="1168"/>
      <c r="E13" s="1168"/>
      <c r="F13" s="1168"/>
      <c r="G13" s="1168"/>
      <c r="H13" s="1168"/>
      <c r="I13" s="1166"/>
      <c r="J13" s="1166"/>
      <c r="K13" s="1166"/>
      <c r="P13" s="1166"/>
      <c r="Q13" s="1182"/>
      <c r="R13" s="1182"/>
    </row>
    <row r="14" spans="1:19" ht="14.45" customHeight="1">
      <c r="A14" s="1168"/>
      <c r="B14" s="1168"/>
      <c r="C14" s="1168"/>
      <c r="D14" s="1168"/>
      <c r="E14" s="1168"/>
      <c r="F14" s="1168"/>
      <c r="G14" s="1168"/>
      <c r="H14" s="1168"/>
      <c r="I14" s="1166"/>
      <c r="J14" s="1166"/>
      <c r="K14" s="1166"/>
      <c r="P14" s="1166"/>
      <c r="Q14" s="1182"/>
      <c r="R14" s="1182"/>
    </row>
    <row r="15" spans="1:19" ht="14.45" customHeight="1">
      <c r="A15" s="1168"/>
      <c r="B15" s="1168"/>
      <c r="C15" s="1168"/>
      <c r="D15" s="1168"/>
      <c r="E15" s="1168"/>
      <c r="F15" s="1168"/>
      <c r="G15" s="1168"/>
      <c r="H15" s="1168"/>
      <c r="I15" s="1166"/>
      <c r="J15" s="1166"/>
      <c r="P15" s="1166"/>
      <c r="Q15" s="1182"/>
      <c r="R15" s="1182"/>
    </row>
    <row r="16" spans="1:19" ht="14.45" customHeight="1">
      <c r="A16" s="1168"/>
      <c r="B16" s="1168"/>
      <c r="C16" s="1168"/>
      <c r="D16" s="1168"/>
      <c r="E16" s="1168"/>
      <c r="F16" s="1168"/>
      <c r="G16" s="1168"/>
      <c r="H16" s="1168"/>
      <c r="I16" s="1166"/>
      <c r="J16" s="1166"/>
    </row>
    <row r="17" spans="1:12" ht="14.45" customHeight="1">
      <c r="A17" s="1168"/>
      <c r="B17" s="1168"/>
      <c r="C17" s="1168"/>
      <c r="D17" s="1168"/>
      <c r="E17" s="1168"/>
      <c r="F17" s="1168"/>
      <c r="G17" s="1168"/>
      <c r="H17" s="1168"/>
      <c r="I17" s="1166"/>
      <c r="J17" s="1166"/>
      <c r="K17" s="1166"/>
      <c r="L17" s="1166"/>
    </row>
    <row r="18" spans="1:12" ht="14.45" customHeight="1">
      <c r="A18" s="1168"/>
      <c r="B18" s="1168"/>
      <c r="C18" s="1168"/>
      <c r="D18" s="1168"/>
      <c r="E18" s="1168"/>
      <c r="F18" s="1168"/>
      <c r="G18" s="1168"/>
      <c r="H18" s="1168"/>
      <c r="I18" s="1166"/>
      <c r="J18" s="1166"/>
      <c r="K18" s="1166"/>
      <c r="L18" s="1166"/>
    </row>
    <row r="19" spans="1:12" ht="14.45" customHeight="1">
      <c r="A19" s="1168"/>
      <c r="B19" s="1168"/>
      <c r="C19" s="1168"/>
      <c r="D19" s="1168"/>
      <c r="E19" s="1168"/>
      <c r="F19" s="1168"/>
      <c r="G19" s="1168"/>
      <c r="H19" s="1168"/>
      <c r="I19" s="1185"/>
      <c r="J19" s="1166"/>
      <c r="K19" s="1166"/>
      <c r="L19" s="1166"/>
    </row>
    <row r="20" spans="1:12" ht="14.45" customHeight="1">
      <c r="A20" s="416"/>
      <c r="B20" s="416"/>
      <c r="C20" s="416"/>
      <c r="D20" s="416"/>
      <c r="E20" s="416"/>
      <c r="F20" s="416"/>
      <c r="G20" s="1168"/>
      <c r="H20" s="1168"/>
      <c r="I20" s="1166"/>
      <c r="J20" s="1166"/>
      <c r="K20" s="1166"/>
      <c r="L20" s="1166"/>
    </row>
    <row r="21" spans="1:12" ht="14.45" customHeight="1">
      <c r="A21" s="1168"/>
      <c r="B21" s="1168"/>
      <c r="C21" s="1168"/>
      <c r="D21" s="1168"/>
      <c r="E21" s="1168"/>
      <c r="F21" s="1168"/>
      <c r="G21" s="1168"/>
      <c r="H21" s="1168"/>
      <c r="I21" s="1166"/>
      <c r="J21" s="1166"/>
      <c r="K21" s="1166"/>
      <c r="L21" s="1166"/>
    </row>
    <row r="22" spans="1:12" ht="14.45" customHeight="1">
      <c r="A22" s="1168"/>
      <c r="B22" s="1168"/>
      <c r="C22" s="1168"/>
      <c r="D22" s="1168"/>
      <c r="E22" s="1168"/>
      <c r="F22" s="1168"/>
      <c r="G22" s="1168"/>
      <c r="H22" s="1168"/>
      <c r="I22" s="1166"/>
      <c r="J22" s="1166"/>
      <c r="K22" s="1166"/>
      <c r="L22" s="1166"/>
    </row>
    <row r="23" spans="1:12" ht="14.45" customHeight="1">
      <c r="A23" s="1168"/>
      <c r="B23" s="1168"/>
      <c r="C23" s="1168"/>
      <c r="D23" s="1168"/>
      <c r="E23" s="1168"/>
      <c r="F23" s="1168"/>
      <c r="G23" s="1168"/>
      <c r="H23" s="1168"/>
      <c r="I23" s="1166"/>
      <c r="J23" s="1166"/>
      <c r="K23" s="1166"/>
      <c r="L23" s="1166"/>
    </row>
    <row r="24" spans="1:12" ht="14.45" customHeight="1">
      <c r="A24" s="1168"/>
      <c r="B24" s="1168"/>
      <c r="C24" s="1168"/>
      <c r="D24" s="1168"/>
      <c r="E24" s="1168"/>
      <c r="F24" s="1168"/>
      <c r="G24" s="1168"/>
      <c r="H24" s="1168"/>
      <c r="I24" s="1166"/>
    </row>
    <row r="25" spans="1:12" ht="14.45" customHeight="1">
      <c r="A25" s="1168"/>
      <c r="B25" s="1168"/>
      <c r="C25" s="1168"/>
      <c r="D25" s="1168"/>
      <c r="E25" s="1168"/>
      <c r="F25" s="1168"/>
      <c r="G25" s="1168"/>
      <c r="H25" s="1168"/>
    </row>
    <row r="26" spans="1:12" ht="14.45" customHeight="1">
      <c r="A26" s="1168"/>
      <c r="B26" s="1168"/>
      <c r="C26" s="1168"/>
      <c r="D26" s="1168"/>
      <c r="E26" s="1168"/>
      <c r="F26" s="1168"/>
      <c r="G26" s="1168"/>
      <c r="H26" s="1168"/>
    </row>
    <row r="27" spans="1:12" ht="14.45" customHeight="1">
      <c r="A27" s="1168"/>
      <c r="B27" s="1168"/>
      <c r="C27" s="1168"/>
      <c r="D27" s="1168"/>
      <c r="E27" s="1168"/>
      <c r="F27" s="1168"/>
      <c r="G27" s="1168"/>
      <c r="H27" s="1168"/>
    </row>
    <row r="28" spans="1:12" ht="14.45" customHeight="1">
      <c r="A28" s="1186"/>
      <c r="B28" s="1186"/>
      <c r="C28" s="1186"/>
      <c r="D28" s="1186"/>
      <c r="E28" s="1186"/>
      <c r="F28" s="1186"/>
      <c r="G28" s="1186"/>
      <c r="H28" s="1186"/>
    </row>
    <row r="29" spans="1:12" ht="14.45" customHeight="1">
      <c r="A29" s="1789" t="s">
        <v>464</v>
      </c>
      <c r="B29" s="1790"/>
      <c r="C29" s="1790"/>
      <c r="D29" s="1790"/>
      <c r="E29" s="1790"/>
      <c r="F29" s="1790"/>
      <c r="G29" s="1790"/>
      <c r="H29" s="1791"/>
    </row>
    <row r="30" spans="1:12" ht="14.45" customHeight="1">
      <c r="A30" s="222">
        <v>2019</v>
      </c>
      <c r="B30" s="223" t="s">
        <v>381</v>
      </c>
      <c r="C30" s="220" t="s">
        <v>7</v>
      </c>
      <c r="D30" s="220" t="s">
        <v>282</v>
      </c>
      <c r="E30" s="220" t="s">
        <v>232</v>
      </c>
      <c r="F30" s="220" t="s">
        <v>357</v>
      </c>
      <c r="G30" s="227" t="s">
        <v>69</v>
      </c>
      <c r="H30" s="230" t="s">
        <v>8</v>
      </c>
    </row>
    <row r="31" spans="1:12" ht="15.95" customHeight="1">
      <c r="A31" s="1171" t="s">
        <v>462</v>
      </c>
      <c r="B31" s="1172">
        <v>5257630.6382778771</v>
      </c>
      <c r="C31" s="1172">
        <f>F5</f>
        <v>2173234.605044093</v>
      </c>
      <c r="D31" s="1172">
        <f>'8.7'!G25</f>
        <v>897735.19673649466</v>
      </c>
      <c r="E31" s="1172">
        <f>'8.6'!C25</f>
        <v>84282.357647964105</v>
      </c>
      <c r="F31" s="1172">
        <f>'5.1'!C24</f>
        <v>523.26700000000005</v>
      </c>
      <c r="G31" s="1173">
        <f>'8.8'!$K$25</f>
        <v>151223.40892275871</v>
      </c>
      <c r="H31" s="1174">
        <f>SUM(B31:G31)</f>
        <v>8564629.4736291878</v>
      </c>
      <c r="J31" s="1166"/>
    </row>
    <row r="32" spans="1:12" ht="15.95" customHeight="1">
      <c r="A32" s="1175" t="s">
        <v>382</v>
      </c>
      <c r="B32" s="1176">
        <v>56091528.499353193</v>
      </c>
      <c r="C32" s="1176">
        <f>F6</f>
        <v>23200395.458900001</v>
      </c>
      <c r="D32" s="1176">
        <f>'8.7'!H25</f>
        <v>9576451.5591348056</v>
      </c>
      <c r="E32" s="1176">
        <f>'8.6'!D25</f>
        <v>908440.03720000002</v>
      </c>
      <c r="F32" s="1176">
        <f>'5.1'!F24</f>
        <v>5603.99</v>
      </c>
      <c r="G32" s="1177">
        <f>'8.8'!$Q$25</f>
        <v>1615214.1925309</v>
      </c>
      <c r="H32" s="1178">
        <f>SUM(B32:G32)</f>
        <v>91397633.7371189</v>
      </c>
      <c r="J32" s="1166"/>
    </row>
    <row r="33" spans="1:17" ht="15.95" customHeight="1">
      <c r="A33" s="224" t="s">
        <v>383</v>
      </c>
      <c r="B33" s="225">
        <f>B31/$H$31</f>
        <v>0.61387718575173822</v>
      </c>
      <c r="C33" s="225">
        <f>C31/$H$31</f>
        <v>0.25374531516343618</v>
      </c>
      <c r="D33" s="225">
        <f t="shared" ref="D33:G33" si="1">D31/$H$31</f>
        <v>0.10481891826151436</v>
      </c>
      <c r="E33" s="225">
        <f t="shared" si="1"/>
        <v>9.840747682952615E-3</v>
      </c>
      <c r="F33" s="226">
        <f t="shared" si="1"/>
        <v>6.1096279951299541E-5</v>
      </c>
      <c r="G33" s="229">
        <f t="shared" si="1"/>
        <v>1.7656736860407238E-2</v>
      </c>
      <c r="H33" s="232">
        <f>SUM(B33:G33)</f>
        <v>0.99999999999999989</v>
      </c>
      <c r="I33" s="1166"/>
      <c r="J33" s="1166"/>
      <c r="K33" s="1166"/>
      <c r="L33" s="1166"/>
      <c r="M33" s="1166"/>
      <c r="O33" s="1166"/>
    </row>
    <row r="34" spans="1:17" ht="15.95" customHeight="1">
      <c r="A34" s="1161" t="s">
        <v>463</v>
      </c>
      <c r="B34" s="1162">
        <v>213747</v>
      </c>
      <c r="C34" s="1163">
        <f>F8</f>
        <v>2619793</v>
      </c>
      <c r="D34" s="1163">
        <f>'8.7'!$B$25</f>
        <v>729</v>
      </c>
      <c r="E34" s="1163">
        <f>'8.6'!$B$25</f>
        <v>238</v>
      </c>
      <c r="F34" s="1163">
        <v>2</v>
      </c>
      <c r="G34" s="1164"/>
      <c r="H34" s="1165">
        <f>SUM(B34:G34)</f>
        <v>2834509</v>
      </c>
      <c r="I34" s="1166"/>
      <c r="J34" s="1166"/>
      <c r="K34" s="1166"/>
      <c r="L34" s="1166"/>
      <c r="M34" s="1166"/>
      <c r="O34" s="1166"/>
    </row>
    <row r="35" spans="1:17" ht="14.45" customHeight="1">
      <c r="A35" s="1168"/>
      <c r="B35" s="1168"/>
      <c r="C35" s="1168"/>
      <c r="D35" s="1168"/>
      <c r="E35" s="1168"/>
      <c r="F35" s="1168"/>
      <c r="G35" s="1168"/>
      <c r="H35" s="1168"/>
      <c r="K35" s="1166"/>
      <c r="L35" s="1166"/>
      <c r="M35" s="1166"/>
      <c r="O35" s="1166"/>
    </row>
    <row r="36" spans="1:17" ht="14.45" customHeight="1">
      <c r="A36" s="1792"/>
      <c r="B36" s="1792"/>
      <c r="C36" s="1792"/>
      <c r="D36" s="1792"/>
      <c r="E36" s="1792"/>
      <c r="F36" s="1792"/>
      <c r="G36" s="1792"/>
      <c r="H36" s="1792"/>
      <c r="K36" s="1166"/>
      <c r="L36" s="1166"/>
      <c r="M36" s="1166"/>
      <c r="O36" s="1166"/>
      <c r="P36" s="1166"/>
    </row>
    <row r="37" spans="1:17" ht="14.45" customHeight="1">
      <c r="A37" s="1168"/>
      <c r="B37" s="1168"/>
      <c r="C37" s="1168"/>
      <c r="D37" s="1168"/>
      <c r="E37" s="1168"/>
      <c r="F37" s="1168"/>
      <c r="G37" s="1168"/>
      <c r="H37" s="1168"/>
      <c r="K37" s="1166"/>
      <c r="L37" s="1166"/>
      <c r="M37" s="1166"/>
      <c r="O37" s="1166"/>
      <c r="P37" s="1166"/>
    </row>
    <row r="38" spans="1:17" ht="14.45" customHeight="1">
      <c r="A38" s="1168"/>
      <c r="B38" s="1168"/>
      <c r="C38" s="1168"/>
      <c r="D38" s="1168"/>
      <c r="E38" s="1168"/>
      <c r="F38" s="1168"/>
      <c r="G38" s="1168"/>
      <c r="H38" s="1168"/>
      <c r="K38" s="1166"/>
      <c r="L38" s="1166"/>
      <c r="M38" s="1166"/>
      <c r="O38" s="1166"/>
      <c r="P38" s="1166"/>
    </row>
    <row r="39" spans="1:17" ht="14.45" customHeight="1">
      <c r="A39" s="1168"/>
      <c r="B39" s="1168"/>
      <c r="C39" s="1168"/>
      <c r="D39" s="1168"/>
      <c r="E39" s="1168"/>
      <c r="F39" s="1168"/>
      <c r="G39" s="1168"/>
      <c r="H39" s="1168"/>
      <c r="K39" s="1166"/>
      <c r="L39" s="1166"/>
      <c r="M39" s="1166"/>
      <c r="O39" s="1166"/>
      <c r="P39" s="1166"/>
    </row>
    <row r="40" spans="1:17" ht="14.45" customHeight="1">
      <c r="A40" s="1168"/>
      <c r="B40" s="1168"/>
      <c r="C40" s="1168"/>
      <c r="D40" s="1168"/>
      <c r="E40" s="1168"/>
      <c r="F40" s="1168"/>
      <c r="G40" s="1168"/>
      <c r="H40" s="1168"/>
      <c r="P40" s="1166"/>
    </row>
    <row r="41" spans="1:17" ht="14.45" customHeight="1">
      <c r="A41" s="1168"/>
      <c r="B41" s="1168"/>
      <c r="C41" s="1168"/>
      <c r="D41" s="1168"/>
      <c r="E41" s="1168"/>
      <c r="F41" s="1168"/>
      <c r="G41" s="1168"/>
      <c r="H41" s="1168"/>
      <c r="J41" s="1169"/>
      <c r="P41" s="1166"/>
    </row>
    <row r="42" spans="1:17" ht="14.45" customHeight="1">
      <c r="A42" s="1168"/>
      <c r="B42" s="1168"/>
      <c r="C42" s="1168"/>
      <c r="D42" s="1168"/>
      <c r="E42" s="1168"/>
      <c r="F42" s="1168"/>
      <c r="G42" s="1168"/>
      <c r="H42" s="1168"/>
      <c r="I42" s="1166"/>
      <c r="J42" s="1166"/>
      <c r="K42" s="1166"/>
      <c r="L42" s="1166"/>
      <c r="M42" s="1166"/>
      <c r="N42" s="1166"/>
      <c r="O42" s="1166"/>
      <c r="P42" s="1166"/>
    </row>
    <row r="43" spans="1:17" ht="14.45" customHeight="1">
      <c r="A43" s="1168"/>
      <c r="B43" s="1168"/>
      <c r="C43" s="1168"/>
      <c r="D43" s="1168"/>
      <c r="E43" s="1168"/>
      <c r="F43" s="1168"/>
      <c r="G43" s="1168"/>
      <c r="H43" s="1168"/>
      <c r="J43" s="1166"/>
      <c r="K43" s="1166"/>
      <c r="L43" s="1166"/>
      <c r="M43" s="1166"/>
      <c r="N43" s="1166"/>
      <c r="O43" s="1166"/>
    </row>
    <row r="44" spans="1:17" ht="14.45" customHeight="1">
      <c r="A44" s="1168"/>
      <c r="B44" s="1168"/>
      <c r="C44" s="1168"/>
      <c r="D44" s="1168"/>
      <c r="E44" s="1168"/>
      <c r="F44" s="1168"/>
      <c r="G44" s="1168"/>
      <c r="H44" s="1168"/>
      <c r="J44" s="1166"/>
      <c r="K44" s="1166"/>
      <c r="L44" s="1166"/>
      <c r="M44" s="1166"/>
      <c r="N44" s="1166"/>
      <c r="O44" s="1166"/>
    </row>
    <row r="45" spans="1:17" ht="14.45" customHeight="1">
      <c r="A45" s="1168"/>
      <c r="B45" s="1168"/>
      <c r="C45" s="1168"/>
      <c r="D45" s="1168"/>
      <c r="E45" s="1168"/>
      <c r="F45" s="1168"/>
      <c r="G45" s="1168"/>
      <c r="H45" s="1168"/>
      <c r="I45" s="1166"/>
      <c r="J45" s="1166"/>
      <c r="K45" s="1166"/>
      <c r="L45" s="1166"/>
      <c r="M45" s="1166"/>
      <c r="N45" s="1166"/>
      <c r="O45" s="1166"/>
      <c r="P45" s="1166"/>
      <c r="Q45" s="1166"/>
    </row>
    <row r="46" spans="1:17" ht="14.45" customHeight="1">
      <c r="A46" s="1168"/>
      <c r="B46" s="1168"/>
      <c r="C46" s="1168"/>
      <c r="D46" s="1168"/>
      <c r="E46" s="1168"/>
      <c r="F46" s="1168"/>
      <c r="G46" s="1168"/>
      <c r="H46" s="1168"/>
      <c r="I46" s="1166"/>
      <c r="J46" s="1166"/>
      <c r="K46" s="1166"/>
      <c r="L46" s="1166"/>
      <c r="M46" s="1166"/>
      <c r="N46" s="1166"/>
      <c r="O46" s="1166"/>
      <c r="P46" s="1166"/>
      <c r="Q46" s="1166"/>
    </row>
    <row r="47" spans="1:17" ht="14.45" customHeight="1">
      <c r="A47" s="1168"/>
      <c r="B47" s="1168"/>
      <c r="C47" s="1168"/>
      <c r="D47" s="1168"/>
      <c r="E47" s="1168"/>
      <c r="F47" s="1168"/>
      <c r="G47" s="1168"/>
      <c r="H47" s="1168"/>
      <c r="I47" s="1166"/>
      <c r="J47" s="1166"/>
      <c r="K47" s="1166"/>
      <c r="L47" s="1166"/>
      <c r="M47" s="1166"/>
      <c r="N47" s="1166"/>
      <c r="O47" s="1166"/>
      <c r="P47" s="1166"/>
      <c r="Q47" s="1166"/>
    </row>
    <row r="48" spans="1:17" ht="14.45" customHeight="1">
      <c r="A48" s="1168"/>
      <c r="B48" s="1168"/>
      <c r="C48" s="1168"/>
      <c r="D48" s="1168"/>
      <c r="E48" s="1168"/>
      <c r="F48" s="1168"/>
      <c r="G48" s="1168"/>
      <c r="H48" s="1168"/>
      <c r="I48" s="1166"/>
      <c r="J48" s="1166"/>
      <c r="K48" s="1166"/>
      <c r="L48" s="1166"/>
      <c r="M48" s="1166"/>
      <c r="N48" s="1166"/>
      <c r="O48" s="1166"/>
      <c r="P48" s="1166"/>
      <c r="Q48" s="1166"/>
    </row>
    <row r="49" spans="1:17" ht="14.45" customHeight="1">
      <c r="A49" s="1168"/>
      <c r="B49" s="1168"/>
      <c r="C49" s="1168"/>
      <c r="D49" s="1168"/>
      <c r="E49" s="1168"/>
      <c r="F49" s="1168"/>
      <c r="G49" s="1168"/>
      <c r="H49" s="1168"/>
      <c r="I49" s="1166"/>
      <c r="J49" s="1166"/>
      <c r="K49" s="1166"/>
      <c r="L49" s="1166"/>
      <c r="M49" s="1166"/>
      <c r="N49" s="1166"/>
      <c r="O49" s="1166"/>
      <c r="P49" s="1166"/>
      <c r="Q49" s="1166"/>
    </row>
    <row r="50" spans="1:17" ht="14.45" customHeight="1">
      <c r="A50" s="1168"/>
      <c r="B50" s="1168"/>
      <c r="C50" s="1168"/>
      <c r="D50" s="1168"/>
      <c r="E50" s="1168"/>
      <c r="F50" s="1168"/>
      <c r="G50" s="1168"/>
      <c r="H50" s="1168"/>
      <c r="I50" s="1166"/>
      <c r="J50" s="1166"/>
      <c r="K50" s="1166"/>
      <c r="L50" s="1166"/>
      <c r="M50" s="1166"/>
      <c r="N50" s="1166"/>
      <c r="O50" s="1166"/>
      <c r="P50" s="1166"/>
      <c r="Q50" s="1166"/>
    </row>
    <row r="51" spans="1:17" ht="14.45" customHeight="1">
      <c r="A51" s="1168"/>
      <c r="B51" s="1168"/>
      <c r="C51" s="1168"/>
      <c r="D51" s="1168"/>
      <c r="E51" s="1168"/>
      <c r="F51" s="1168"/>
      <c r="G51" s="1168"/>
      <c r="H51" s="1168"/>
      <c r="I51" s="1166"/>
      <c r="P51" s="1166"/>
      <c r="Q51" s="1166"/>
    </row>
    <row r="52" spans="1:17" ht="14.45" customHeight="1">
      <c r="A52" s="1168"/>
      <c r="B52" s="1168"/>
      <c r="C52" s="1168"/>
      <c r="D52" s="1168"/>
      <c r="E52" s="1168"/>
      <c r="F52" s="1168"/>
      <c r="G52" s="1168"/>
      <c r="H52" s="1168"/>
      <c r="I52" s="1166"/>
      <c r="P52" s="1166"/>
      <c r="Q52" s="1166"/>
    </row>
    <row r="53" spans="1:17" ht="6" customHeight="1">
      <c r="A53" s="1168"/>
      <c r="B53" s="1168"/>
      <c r="C53" s="1168"/>
      <c r="D53" s="1168"/>
      <c r="E53" s="1168"/>
      <c r="F53" s="1168"/>
      <c r="G53" s="1168"/>
      <c r="H53" s="1168"/>
      <c r="I53" s="1166"/>
      <c r="P53" s="1166"/>
      <c r="Q53" s="1166"/>
    </row>
    <row r="54" spans="1:17" ht="15" customHeight="1">
      <c r="A54" s="1168"/>
      <c r="B54" s="1168"/>
      <c r="C54" s="1168"/>
      <c r="D54" s="1168"/>
      <c r="E54" s="1168"/>
      <c r="F54" s="1168"/>
      <c r="G54" s="1168"/>
      <c r="H54" s="1168"/>
    </row>
    <row r="55" spans="1:17" ht="15" customHeight="1">
      <c r="A55" s="1168"/>
      <c r="B55" s="1168"/>
      <c r="C55" s="1168"/>
      <c r="D55" s="1168"/>
      <c r="E55" s="1168"/>
      <c r="F55" s="1168"/>
      <c r="G55" s="1168"/>
      <c r="H55" s="1168"/>
    </row>
    <row r="56" spans="1:17" ht="22.5" customHeight="1">
      <c r="A56" s="1168"/>
      <c r="B56" s="1168"/>
      <c r="C56" s="1168"/>
      <c r="D56" s="1168"/>
      <c r="E56" s="1168"/>
      <c r="F56" s="1168"/>
      <c r="G56" s="1168"/>
      <c r="H56" s="1168"/>
    </row>
    <row r="57" spans="1:17" ht="15" customHeight="1">
      <c r="A57" s="416"/>
      <c r="B57" s="416"/>
      <c r="C57" s="416"/>
      <c r="D57" s="416"/>
      <c r="E57" s="416"/>
      <c r="F57" s="416"/>
      <c r="G57" s="416"/>
      <c r="H57" s="416"/>
    </row>
    <row r="58" spans="1:17" ht="15" customHeight="1">
      <c r="A58" s="416"/>
      <c r="B58" s="416"/>
      <c r="C58" s="416"/>
      <c r="D58" s="416"/>
      <c r="E58" s="416"/>
      <c r="F58" s="416"/>
      <c r="G58" s="416"/>
      <c r="H58" s="416"/>
    </row>
    <row r="59" spans="1:17" ht="15" customHeight="1">
      <c r="A59" s="1170"/>
      <c r="B59" s="416"/>
      <c r="C59" s="416"/>
      <c r="D59" s="416"/>
      <c r="E59" s="416"/>
      <c r="F59" s="416"/>
      <c r="G59" s="416"/>
      <c r="H59" s="416"/>
    </row>
    <row r="60" spans="1:17" ht="15" customHeight="1">
      <c r="A60" s="1170"/>
      <c r="B60" s="416"/>
      <c r="C60" s="416"/>
      <c r="D60" s="416"/>
      <c r="E60" s="416"/>
      <c r="F60" s="416"/>
      <c r="G60" s="416"/>
      <c r="H60" s="416"/>
    </row>
    <row r="61" spans="1:17" ht="15" customHeight="1">
      <c r="A61" s="416"/>
      <c r="B61" s="416"/>
      <c r="C61" s="416"/>
      <c r="D61" s="416"/>
      <c r="E61" s="416"/>
      <c r="F61" s="416"/>
      <c r="G61" s="416"/>
      <c r="H61" s="416"/>
    </row>
    <row r="62" spans="1:17" ht="15" customHeight="1">
      <c r="A62" s="416"/>
      <c r="B62" s="416"/>
      <c r="C62" s="416"/>
      <c r="D62" s="416"/>
      <c r="E62" s="416"/>
      <c r="F62" s="416"/>
      <c r="G62" s="416"/>
      <c r="H62" s="416"/>
    </row>
    <row r="63" spans="1:17" ht="15" customHeight="1">
      <c r="A63" s="416"/>
      <c r="B63" s="416"/>
      <c r="C63" s="416"/>
      <c r="D63" s="416"/>
      <c r="E63" s="416"/>
      <c r="F63" s="416"/>
      <c r="G63" s="416"/>
      <c r="H63" s="416"/>
    </row>
    <row r="64" spans="1:17" ht="15" customHeight="1">
      <c r="A64" s="416"/>
      <c r="B64" s="416"/>
      <c r="C64" s="416"/>
      <c r="D64" s="416"/>
      <c r="E64" s="416"/>
      <c r="F64" s="416"/>
      <c r="G64" s="416"/>
      <c r="H64" s="416"/>
    </row>
    <row r="65" spans="1:8" ht="15" customHeight="1">
      <c r="A65" s="416"/>
      <c r="B65" s="416"/>
      <c r="C65" s="416"/>
      <c r="D65" s="416"/>
      <c r="E65" s="416"/>
      <c r="F65" s="416"/>
      <c r="G65" s="416"/>
      <c r="H65" s="416"/>
    </row>
    <row r="66" spans="1:8" ht="15" customHeight="1">
      <c r="A66" s="416"/>
      <c r="B66" s="416"/>
      <c r="C66" s="416"/>
      <c r="D66" s="416"/>
      <c r="E66" s="416"/>
      <c r="F66" s="416"/>
      <c r="G66" s="416"/>
      <c r="H66" s="416"/>
    </row>
    <row r="67" spans="1:8" ht="15" customHeight="1">
      <c r="A67" s="416"/>
      <c r="B67" s="416"/>
      <c r="C67" s="416"/>
      <c r="D67" s="416"/>
      <c r="E67" s="416"/>
      <c r="F67" s="416"/>
      <c r="G67" s="416"/>
      <c r="H67" s="416"/>
    </row>
    <row r="68" spans="1:8" ht="15" customHeight="1">
      <c r="A68" s="416"/>
      <c r="B68" s="416"/>
      <c r="C68" s="416"/>
      <c r="D68" s="416"/>
      <c r="E68" s="416"/>
      <c r="F68" s="416"/>
      <c r="G68" s="416"/>
      <c r="H68" s="416"/>
    </row>
    <row r="69" spans="1:8" ht="15" customHeight="1">
      <c r="A69" s="416"/>
      <c r="B69" s="416"/>
      <c r="C69" s="416"/>
      <c r="D69" s="416"/>
      <c r="E69" s="416"/>
      <c r="F69" s="416"/>
      <c r="G69" s="416"/>
      <c r="H69" s="416"/>
    </row>
    <row r="70" spans="1:8" ht="15" customHeight="1">
      <c r="A70" s="416"/>
      <c r="B70" s="416"/>
      <c r="C70" s="416"/>
      <c r="D70" s="416"/>
      <c r="E70" s="416"/>
      <c r="F70" s="416"/>
      <c r="G70" s="416"/>
      <c r="H70" s="416"/>
    </row>
    <row r="71" spans="1:8" ht="15" customHeight="1">
      <c r="A71" s="416"/>
      <c r="B71" s="416"/>
      <c r="C71" s="416"/>
      <c r="D71" s="416"/>
      <c r="E71" s="416"/>
      <c r="F71" s="416"/>
      <c r="G71" s="416"/>
      <c r="H71" s="416"/>
    </row>
    <row r="72" spans="1:8" ht="15" customHeight="1">
      <c r="A72" s="416"/>
      <c r="B72" s="416"/>
      <c r="C72" s="416"/>
      <c r="D72" s="416"/>
      <c r="E72" s="416"/>
      <c r="F72" s="416"/>
      <c r="G72" s="416"/>
      <c r="H72" s="416"/>
    </row>
    <row r="73" spans="1:8" ht="15" customHeight="1">
      <c r="A73" s="416"/>
      <c r="B73" s="416"/>
      <c r="C73" s="416"/>
      <c r="D73" s="416"/>
      <c r="E73" s="416"/>
      <c r="F73" s="416"/>
      <c r="G73" s="416"/>
      <c r="H73" s="416"/>
    </row>
    <row r="74" spans="1:8" ht="15" customHeight="1">
      <c r="A74" s="416"/>
      <c r="B74" s="416"/>
      <c r="C74" s="416"/>
      <c r="D74" s="416"/>
      <c r="E74" s="416"/>
      <c r="F74" s="416"/>
      <c r="G74" s="416"/>
      <c r="H74" s="416"/>
    </row>
    <row r="75" spans="1:8" ht="15" customHeight="1">
      <c r="A75" s="416"/>
      <c r="B75" s="416"/>
      <c r="C75" s="416"/>
      <c r="D75" s="416"/>
      <c r="E75" s="416"/>
      <c r="F75" s="416"/>
      <c r="G75" s="416"/>
      <c r="H75" s="416"/>
    </row>
    <row r="76" spans="1:8" ht="15" customHeight="1"/>
    <row r="77" spans="1:8" ht="15" customHeight="1"/>
    <row r="78" spans="1:8" ht="15" customHeight="1"/>
    <row r="79" spans="1:8" ht="15" customHeight="1"/>
    <row r="80" spans="1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</sheetData>
  <mergeCells count="10">
    <mergeCell ref="A1:H1"/>
    <mergeCell ref="A4:B4"/>
    <mergeCell ref="A29:H29"/>
    <mergeCell ref="A10:H10"/>
    <mergeCell ref="A36:H36"/>
    <mergeCell ref="A3:H3"/>
    <mergeCell ref="A8:B8"/>
    <mergeCell ref="A7:B7"/>
    <mergeCell ref="A5:B5"/>
    <mergeCell ref="A6:B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/>
  <dimension ref="A1:V124"/>
  <sheetViews>
    <sheetView showGridLines="0" zoomScaleNormal="100" zoomScaleSheetLayoutView="100" workbookViewId="0"/>
  </sheetViews>
  <sheetFormatPr defaultColWidth="9.140625" defaultRowHeight="12.75"/>
  <cols>
    <col min="1" max="1" width="18.7109375" style="1167" customWidth="1"/>
    <col min="2" max="2" width="3.85546875" style="1167" customWidth="1"/>
    <col min="3" max="3" width="6.42578125" style="1167" customWidth="1"/>
    <col min="4" max="6" width="8.7109375" style="1167" customWidth="1"/>
    <col min="7" max="7" width="6.7109375" style="1167" customWidth="1"/>
    <col min="8" max="8" width="7.7109375" style="1208" customWidth="1"/>
    <col min="9" max="10" width="8.7109375" style="1167" customWidth="1"/>
    <col min="11" max="11" width="6.7109375" style="1167" customWidth="1"/>
    <col min="12" max="12" width="10.140625" style="1167" bestFit="1" customWidth="1"/>
    <col min="13" max="13" width="9.5703125" style="1167" bestFit="1" customWidth="1"/>
    <col min="14" max="14" width="11.140625" style="1167" customWidth="1"/>
    <col min="15" max="17" width="9.140625" style="1167"/>
    <col min="18" max="18" width="10.85546875" style="1167" bestFit="1" customWidth="1"/>
    <col min="19" max="19" width="11.7109375" style="1167" bestFit="1" customWidth="1"/>
    <col min="20" max="16384" width="9.140625" style="1167"/>
  </cols>
  <sheetData>
    <row r="1" spans="1:22" ht="18" customHeight="1">
      <c r="A1" s="445" t="s">
        <v>487</v>
      </c>
    </row>
    <row r="2" spans="1:22" ht="5.0999999999999996" customHeight="1"/>
    <row r="3" spans="1:22" ht="18" customHeight="1">
      <c r="A3" s="1786" t="s">
        <v>520</v>
      </c>
      <c r="B3" s="1786"/>
      <c r="C3" s="1786"/>
      <c r="D3" s="1786"/>
      <c r="E3" s="1786"/>
      <c r="F3" s="1786"/>
      <c r="G3" s="1786"/>
      <c r="H3" s="1786"/>
      <c r="I3" s="1786"/>
      <c r="J3" s="1786"/>
      <c r="K3" s="1786"/>
    </row>
    <row r="4" spans="1:22" ht="5.0999999999999996" customHeight="1">
      <c r="A4" s="1190"/>
      <c r="B4" s="1190"/>
      <c r="C4" s="1190"/>
      <c r="D4" s="1190"/>
      <c r="E4" s="1190"/>
      <c r="F4" s="1190"/>
      <c r="G4" s="1190"/>
      <c r="H4" s="1190"/>
      <c r="I4" s="1190"/>
      <c r="J4" s="1265"/>
      <c r="K4" s="1265"/>
    </row>
    <row r="5" spans="1:22" ht="18" customHeight="1">
      <c r="A5" s="1827">
        <v>2019</v>
      </c>
      <c r="B5" s="1828"/>
      <c r="C5" s="1828"/>
      <c r="D5" s="1828"/>
      <c r="E5" s="1828"/>
      <c r="F5" s="1828"/>
      <c r="G5" s="1828"/>
      <c r="H5" s="1828"/>
      <c r="I5" s="1828"/>
      <c r="J5" s="1828"/>
      <c r="K5" s="1829"/>
    </row>
    <row r="6" spans="1:22" ht="14.1" customHeight="1">
      <c r="A6" s="233"/>
      <c r="B6" s="234"/>
      <c r="C6" s="235"/>
      <c r="D6" s="1803" t="s">
        <v>465</v>
      </c>
      <c r="E6" s="1830">
        <v>2019</v>
      </c>
      <c r="F6" s="1830"/>
      <c r="G6" s="1831"/>
      <c r="H6" s="1818" t="s">
        <v>105</v>
      </c>
      <c r="I6" s="1835">
        <f>E6-1</f>
        <v>2018</v>
      </c>
      <c r="J6" s="1835"/>
      <c r="K6" s="1836"/>
    </row>
    <row r="7" spans="1:22" ht="14.1" customHeight="1">
      <c r="A7" s="236"/>
      <c r="B7" s="234"/>
      <c r="C7" s="237"/>
      <c r="D7" s="1804"/>
      <c r="E7" s="1832"/>
      <c r="F7" s="1833"/>
      <c r="G7" s="1834"/>
      <c r="H7" s="1819"/>
      <c r="I7" s="1837"/>
      <c r="J7" s="1837"/>
      <c r="K7" s="1838"/>
    </row>
    <row r="8" spans="1:22" ht="14.1" customHeight="1">
      <c r="A8" s="236"/>
      <c r="B8" s="1821" t="s">
        <v>2</v>
      </c>
      <c r="C8" s="1822"/>
      <c r="D8" s="1804"/>
      <c r="E8" s="1825"/>
      <c r="F8" s="1826"/>
      <c r="G8" s="238" t="s">
        <v>106</v>
      </c>
      <c r="H8" s="1819"/>
      <c r="I8" s="1816"/>
      <c r="J8" s="1817"/>
      <c r="K8" s="239" t="s">
        <v>106</v>
      </c>
    </row>
    <row r="9" spans="1:22" ht="14.1" customHeight="1">
      <c r="A9" s="240"/>
      <c r="B9" s="1823"/>
      <c r="C9" s="1824"/>
      <c r="D9" s="1805"/>
      <c r="E9" s="241" t="s">
        <v>445</v>
      </c>
      <c r="F9" s="242" t="s">
        <v>3</v>
      </c>
      <c r="G9" s="243" t="s">
        <v>50</v>
      </c>
      <c r="H9" s="1820"/>
      <c r="I9" s="246" t="s">
        <v>466</v>
      </c>
      <c r="J9" s="244" t="s">
        <v>3</v>
      </c>
      <c r="K9" s="245" t="s">
        <v>50</v>
      </c>
    </row>
    <row r="10" spans="1:22" ht="12.95" customHeight="1">
      <c r="A10" s="1809" t="s">
        <v>18</v>
      </c>
      <c r="B10" s="1810"/>
      <c r="C10" s="1260"/>
      <c r="D10" s="1218"/>
      <c r="E10" s="1261"/>
      <c r="F10" s="1260"/>
      <c r="G10" s="1218"/>
      <c r="H10" s="1262"/>
      <c r="I10" s="1263"/>
      <c r="J10" s="1264"/>
      <c r="K10" s="1222"/>
    </row>
    <row r="11" spans="1:22" ht="12.95" customHeight="1">
      <c r="A11" s="1250"/>
      <c r="B11" s="1170"/>
      <c r="C11" s="1223" t="s">
        <v>4</v>
      </c>
      <c r="D11" s="1224">
        <v>1640</v>
      </c>
      <c r="E11" s="1203">
        <v>4154874.6861891467</v>
      </c>
      <c r="F11" s="1225">
        <v>44318129.397677988</v>
      </c>
      <c r="G11" s="1226">
        <f>E11/$E$17</f>
        <v>0.48512019101256643</v>
      </c>
      <c r="H11" s="1227">
        <f t="shared" ref="H11" si="0">(E11-I11)/I11</f>
        <v>8.8951143765984064E-2</v>
      </c>
      <c r="I11" s="1228">
        <v>3815483.1003896999</v>
      </c>
      <c r="J11" s="1229">
        <v>40711836.103579894</v>
      </c>
      <c r="K11" s="1230">
        <f t="shared" ref="K11:K16" si="1">I11/$I$17</f>
        <v>0.46628337158831734</v>
      </c>
      <c r="L11" s="1166"/>
      <c r="M11" s="1166"/>
      <c r="N11" s="1166"/>
      <c r="O11" s="1166"/>
      <c r="P11" s="1166"/>
      <c r="Q11" s="1166"/>
      <c r="R11" s="1166"/>
      <c r="S11" s="1166"/>
      <c r="T11" s="1166"/>
      <c r="U11" s="1182"/>
      <c r="V11" s="1184"/>
    </row>
    <row r="12" spans="1:22" ht="12.95" customHeight="1">
      <c r="A12" s="1250"/>
      <c r="B12" s="1170"/>
      <c r="C12" s="1223" t="s">
        <v>5</v>
      </c>
      <c r="D12" s="1224">
        <v>6599</v>
      </c>
      <c r="E12" s="1203">
        <v>800268.77428462869</v>
      </c>
      <c r="F12" s="1225">
        <v>8536922.2971700002</v>
      </c>
      <c r="G12" s="1226">
        <f t="shared" ref="G12:G15" si="2">E12/$E$17</f>
        <v>9.3438808619865518E-2</v>
      </c>
      <c r="H12" s="1227">
        <f t="shared" ref="H12:H17" si="3">(E12-I12)/I12</f>
        <v>3.9930723204426685E-2</v>
      </c>
      <c r="I12" s="1228">
        <v>769540.46690599993</v>
      </c>
      <c r="J12" s="1229">
        <v>8209413.2723100008</v>
      </c>
      <c r="K12" s="1230">
        <f t="shared" si="1"/>
        <v>9.4044165323633216E-2</v>
      </c>
      <c r="L12" s="1166"/>
      <c r="M12" s="1166"/>
      <c r="N12" s="1166"/>
      <c r="O12" s="1166"/>
      <c r="P12" s="1166"/>
      <c r="Q12" s="1166"/>
      <c r="R12" s="1166"/>
      <c r="S12" s="1166"/>
      <c r="T12" s="1166"/>
      <c r="U12" s="1182"/>
    </row>
    <row r="13" spans="1:22" ht="12.95" customHeight="1">
      <c r="A13" s="1241"/>
      <c r="B13" s="1232"/>
      <c r="C13" s="1223" t="s">
        <v>6</v>
      </c>
      <c r="D13" s="1224">
        <v>206239</v>
      </c>
      <c r="E13" s="1203">
        <v>1200745.6415205984</v>
      </c>
      <c r="F13" s="1225">
        <v>12818532.355720002</v>
      </c>
      <c r="G13" s="1226">
        <f t="shared" si="2"/>
        <v>0.14019820066011524</v>
      </c>
      <c r="H13" s="1227">
        <f t="shared" si="3"/>
        <v>7.4517807982794837E-2</v>
      </c>
      <c r="I13" s="1228">
        <v>1117473.9335170002</v>
      </c>
      <c r="J13" s="1229">
        <v>11921075.86182482</v>
      </c>
      <c r="K13" s="1230">
        <f t="shared" si="1"/>
        <v>0.13656449253546604</v>
      </c>
      <c r="L13" s="1166"/>
      <c r="M13" s="1166"/>
      <c r="N13" s="1166"/>
      <c r="O13" s="1166"/>
      <c r="P13" s="1166"/>
      <c r="Q13" s="1166"/>
      <c r="R13" s="1166"/>
      <c r="S13" s="1166"/>
      <c r="T13" s="1166"/>
      <c r="U13" s="1182"/>
    </row>
    <row r="14" spans="1:22" ht="12.95" customHeight="1">
      <c r="A14" s="1241"/>
      <c r="B14" s="1232"/>
      <c r="C14" s="1223" t="s">
        <v>7</v>
      </c>
      <c r="D14" s="1224">
        <v>2619793</v>
      </c>
      <c r="E14" s="1203">
        <v>2173234.605044093</v>
      </c>
      <c r="F14" s="1225">
        <v>23200395.458899993</v>
      </c>
      <c r="G14" s="1226">
        <f t="shared" si="2"/>
        <v>0.25374531516402865</v>
      </c>
      <c r="H14" s="1227">
        <f t="shared" si="3"/>
        <v>-4.500137658420382E-2</v>
      </c>
      <c r="I14" s="1228">
        <v>2275641.6101114</v>
      </c>
      <c r="J14" s="1229">
        <v>24278826.483839072</v>
      </c>
      <c r="K14" s="1230">
        <f t="shared" si="1"/>
        <v>0.27810209469438729</v>
      </c>
      <c r="L14" s="1166"/>
      <c r="M14" s="1166"/>
      <c r="N14" s="1166"/>
      <c r="O14" s="1166"/>
      <c r="P14" s="1166"/>
      <c r="Q14" s="1166"/>
      <c r="R14" s="1166"/>
      <c r="S14" s="1166"/>
      <c r="T14" s="1166"/>
      <c r="U14" s="1182"/>
    </row>
    <row r="15" spans="1:22" ht="12.95" customHeight="1">
      <c r="A15" s="1241"/>
      <c r="B15" s="1232"/>
      <c r="C15" s="1223" t="s">
        <v>232</v>
      </c>
      <c r="D15" s="1224">
        <v>238</v>
      </c>
      <c r="E15" s="1203">
        <v>84282.357647964105</v>
      </c>
      <c r="F15" s="1225">
        <v>908440.03720000014</v>
      </c>
      <c r="G15" s="1226">
        <f t="shared" si="2"/>
        <v>9.8407476829755914E-3</v>
      </c>
      <c r="H15" s="1227">
        <f t="shared" si="3"/>
        <v>0.16003390728046069</v>
      </c>
      <c r="I15" s="1228">
        <v>72655.081130820094</v>
      </c>
      <c r="J15" s="1229">
        <v>775213.22258000006</v>
      </c>
      <c r="K15" s="1230">
        <f t="shared" si="1"/>
        <v>8.8790476333760627E-3</v>
      </c>
      <c r="L15" s="1166"/>
      <c r="M15" s="1166"/>
      <c r="N15" s="1166"/>
      <c r="O15" s="1166"/>
      <c r="P15" s="1166"/>
      <c r="Q15" s="1166"/>
      <c r="R15" s="1166"/>
      <c r="S15" s="1166"/>
      <c r="T15" s="1166"/>
      <c r="U15" s="1182"/>
    </row>
    <row r="16" spans="1:22" ht="12.95" customHeight="1">
      <c r="A16" s="1241"/>
      <c r="B16" s="1801" t="s">
        <v>255</v>
      </c>
      <c r="C16" s="1802"/>
      <c r="D16" s="1233">
        <v>0</v>
      </c>
      <c r="E16" s="1234">
        <v>151223.4089227588</v>
      </c>
      <c r="F16" s="1235">
        <v>1615214.1925308993</v>
      </c>
      <c r="G16" s="1236">
        <f>E16/$E$17</f>
        <v>1.7656736860448472E-2</v>
      </c>
      <c r="H16" s="1237">
        <f t="shared" si="3"/>
        <v>0.14596263548201829</v>
      </c>
      <c r="I16" s="1238">
        <v>131961.90193334772</v>
      </c>
      <c r="J16" s="1239">
        <v>1410046.2675450002</v>
      </c>
      <c r="K16" s="1240">
        <f t="shared" si="1"/>
        <v>1.6126828224819981E-2</v>
      </c>
      <c r="L16" s="1166"/>
      <c r="M16" s="1166"/>
      <c r="N16" s="1166"/>
      <c r="O16" s="1166"/>
      <c r="P16" s="1166"/>
      <c r="Q16" s="1166"/>
      <c r="R16" s="1166"/>
      <c r="S16" s="1166"/>
      <c r="T16" s="1166"/>
      <c r="U16" s="1182"/>
    </row>
    <row r="17" spans="1:21" ht="12.95" customHeight="1">
      <c r="A17" s="1241"/>
      <c r="B17" s="35"/>
      <c r="C17" s="247" t="s">
        <v>8</v>
      </c>
      <c r="D17" s="248">
        <f>SUM(D11:D16)</f>
        <v>2834509</v>
      </c>
      <c r="E17" s="36">
        <f>SUM(E11:E16)</f>
        <v>8564629.4736091904</v>
      </c>
      <c r="F17" s="249">
        <f>SUM(F11:F16)</f>
        <v>91397633.739198878</v>
      </c>
      <c r="G17" s="250">
        <f t="shared" ref="G17:K17" si="4">SUM(G11:G16)</f>
        <v>0.99999999999999989</v>
      </c>
      <c r="H17" s="251">
        <f t="shared" si="3"/>
        <v>4.6668063331556181E-2</v>
      </c>
      <c r="I17" s="252">
        <v>8182756.0939882686</v>
      </c>
      <c r="J17" s="253">
        <v>87306411.211678788</v>
      </c>
      <c r="K17" s="254">
        <f t="shared" si="4"/>
        <v>1</v>
      </c>
      <c r="L17" s="1166"/>
      <c r="M17" s="1259"/>
      <c r="N17" s="1166"/>
      <c r="O17" s="1166"/>
      <c r="P17" s="1166"/>
      <c r="Q17" s="1166"/>
      <c r="R17" s="1166"/>
      <c r="S17" s="1166"/>
      <c r="T17" s="1166"/>
      <c r="U17" s="1182"/>
    </row>
    <row r="18" spans="1:21" ht="12.95" customHeight="1">
      <c r="A18" s="1210"/>
      <c r="B18" s="1211"/>
      <c r="C18" s="1212"/>
      <c r="D18" s="1213"/>
      <c r="E18" s="1210"/>
      <c r="F18" s="1212"/>
      <c r="G18" s="1213"/>
      <c r="H18" s="1251"/>
      <c r="I18" s="1215"/>
      <c r="J18" s="1199"/>
      <c r="K18" s="1216"/>
      <c r="L18" s="1166"/>
      <c r="M18" s="1166"/>
    </row>
    <row r="19" spans="1:21" ht="12.95" customHeight="1">
      <c r="A19" s="1811" t="s">
        <v>20</v>
      </c>
      <c r="B19" s="1812"/>
      <c r="C19" s="1813"/>
      <c r="D19" s="1253"/>
      <c r="E19" s="1254"/>
      <c r="F19" s="1252"/>
      <c r="G19" s="1253"/>
      <c r="H19" s="1255"/>
      <c r="I19" s="1256"/>
      <c r="J19" s="1221"/>
      <c r="K19" s="1257"/>
      <c r="L19" s="1166"/>
      <c r="M19" s="1258"/>
      <c r="N19" s="1258"/>
      <c r="O19" s="1258"/>
      <c r="P19" s="1258"/>
      <c r="Q19" s="1258"/>
      <c r="R19" s="1258"/>
      <c r="S19" s="1258"/>
      <c r="T19" s="1166"/>
    </row>
    <row r="20" spans="1:21" ht="12.95" customHeight="1">
      <c r="A20" s="1250"/>
      <c r="B20" s="1170"/>
      <c r="C20" s="1223" t="s">
        <v>4</v>
      </c>
      <c r="D20" s="1224">
        <v>178</v>
      </c>
      <c r="E20" s="1203">
        <v>200102.99065914599</v>
      </c>
      <c r="F20" s="1225">
        <v>2132992.4938099994</v>
      </c>
      <c r="G20" s="1226">
        <f>E20/$E$26</f>
        <v>0.23242437821431502</v>
      </c>
      <c r="H20" s="1227">
        <f t="shared" ref="H20:H24" si="5">(E20-I20)/I20</f>
        <v>-5.3741592356561348E-2</v>
      </c>
      <c r="I20" s="1228">
        <v>211467.59599999999</v>
      </c>
      <c r="J20" s="1229">
        <v>2252778.0592700001</v>
      </c>
      <c r="K20" s="1230">
        <f>I20/$I$26</f>
        <v>0.2422979661608958</v>
      </c>
      <c r="L20" s="1166"/>
      <c r="M20" s="1258"/>
      <c r="N20" s="1258"/>
      <c r="O20" s="1258"/>
      <c r="P20" s="1258"/>
      <c r="Q20" s="1258"/>
      <c r="R20" s="1258"/>
      <c r="S20" s="1258"/>
      <c r="T20" s="1166"/>
    </row>
    <row r="21" spans="1:21" ht="12.95" customHeight="1">
      <c r="A21" s="1250"/>
      <c r="B21" s="1170"/>
      <c r="C21" s="1223" t="s">
        <v>5</v>
      </c>
      <c r="D21" s="1224">
        <v>1568</v>
      </c>
      <c r="E21" s="1203">
        <v>159838.91946162863</v>
      </c>
      <c r="F21" s="1225">
        <v>1703797.2600099999</v>
      </c>
      <c r="G21" s="1226">
        <f t="shared" ref="G21:G25" si="6">E21/$E$26</f>
        <v>0.18565670282059321</v>
      </c>
      <c r="H21" s="1227">
        <f t="shared" si="5"/>
        <v>-6.2982153679865599E-3</v>
      </c>
      <c r="I21" s="1228">
        <v>160852</v>
      </c>
      <c r="J21" s="1229">
        <v>1713570.9940700002</v>
      </c>
      <c r="K21" s="1230">
        <f t="shared" ref="K21:K25" si="7">I21/$I$26</f>
        <v>0.1843030005075218</v>
      </c>
      <c r="L21" s="1185"/>
      <c r="M21" s="1258"/>
      <c r="N21" s="1258"/>
      <c r="O21" s="1258"/>
      <c r="P21" s="1258"/>
      <c r="Q21" s="1258"/>
      <c r="R21" s="1258"/>
      <c r="S21" s="1258"/>
      <c r="T21" s="1166"/>
    </row>
    <row r="22" spans="1:21" ht="12.95" customHeight="1">
      <c r="A22" s="1241"/>
      <c r="B22" s="1232"/>
      <c r="C22" s="1223" t="s">
        <v>6</v>
      </c>
      <c r="D22" s="1224">
        <v>39162</v>
      </c>
      <c r="E22" s="1203">
        <v>198871.26006059826</v>
      </c>
      <c r="F22" s="1225">
        <v>2119861.1022099997</v>
      </c>
      <c r="G22" s="1226">
        <f t="shared" si="6"/>
        <v>0.23099369385746471</v>
      </c>
      <c r="H22" s="1227">
        <f t="shared" si="5"/>
        <v>6.5551096838238176E-2</v>
      </c>
      <c r="I22" s="1228">
        <v>186637</v>
      </c>
      <c r="J22" s="1229">
        <v>1988258.2362148201</v>
      </c>
      <c r="K22" s="1230">
        <f t="shared" si="7"/>
        <v>0.21384725776317573</v>
      </c>
      <c r="L22" s="1166"/>
      <c r="M22" s="1258"/>
      <c r="N22" s="1258"/>
      <c r="O22" s="1258"/>
      <c r="P22" s="1258"/>
      <c r="Q22" s="1258"/>
      <c r="R22" s="1258"/>
      <c r="S22" s="1258"/>
      <c r="T22" s="1166"/>
    </row>
    <row r="23" spans="1:21" ht="12.95" customHeight="1">
      <c r="A23" s="1241"/>
      <c r="B23" s="1232"/>
      <c r="C23" s="1223" t="s">
        <v>7</v>
      </c>
      <c r="D23" s="1224">
        <v>379264</v>
      </c>
      <c r="E23" s="1203">
        <v>271447.09264409321</v>
      </c>
      <c r="F23" s="1225">
        <v>2893480.6006099996</v>
      </c>
      <c r="G23" s="1226">
        <f t="shared" si="6"/>
        <v>0.3152922478472876</v>
      </c>
      <c r="H23" s="1227">
        <f t="shared" si="5"/>
        <v>-4.4109501100128505E-2</v>
      </c>
      <c r="I23" s="1228">
        <v>283973</v>
      </c>
      <c r="J23" s="1229">
        <v>3025183.5494590704</v>
      </c>
      <c r="K23" s="1230">
        <f t="shared" si="7"/>
        <v>0.32537410764629898</v>
      </c>
      <c r="L23" s="1166"/>
      <c r="M23" s="1258"/>
      <c r="N23" s="1258"/>
      <c r="O23" s="1258"/>
      <c r="P23" s="1258"/>
      <c r="Q23" s="1258"/>
      <c r="R23" s="1258"/>
      <c r="S23" s="1258"/>
      <c r="T23" s="1166"/>
    </row>
    <row r="24" spans="1:21" ht="12.95" customHeight="1">
      <c r="A24" s="1241"/>
      <c r="B24" s="1232"/>
      <c r="C24" s="1223" t="s">
        <v>232</v>
      </c>
      <c r="D24" s="1224">
        <v>30</v>
      </c>
      <c r="E24" s="1203">
        <v>11103.3789009641</v>
      </c>
      <c r="F24" s="1225">
        <v>118356.07130000001</v>
      </c>
      <c r="G24" s="1226">
        <f t="shared" si="6"/>
        <v>1.2896838416225695E-2</v>
      </c>
      <c r="H24" s="1227">
        <f t="shared" si="5"/>
        <v>0.21803133245220588</v>
      </c>
      <c r="I24" s="1228">
        <v>9115.8401308201028</v>
      </c>
      <c r="J24" s="1229">
        <v>97111.790729999993</v>
      </c>
      <c r="K24" s="1230">
        <f t="shared" si="7"/>
        <v>1.0444860419870595E-2</v>
      </c>
      <c r="L24" s="1166"/>
      <c r="M24" s="1258"/>
      <c r="N24" s="1258"/>
      <c r="O24" s="1258"/>
      <c r="P24" s="1258"/>
      <c r="Q24" s="1258"/>
      <c r="R24" s="1258"/>
      <c r="S24" s="1258"/>
      <c r="T24" s="1166"/>
    </row>
    <row r="25" spans="1:21" ht="12.95" customHeight="1">
      <c r="A25" s="1241"/>
      <c r="B25" s="1801" t="s">
        <v>69</v>
      </c>
      <c r="C25" s="1802"/>
      <c r="D25" s="1233">
        <v>0</v>
      </c>
      <c r="E25" s="1234">
        <v>19574.407012304298</v>
      </c>
      <c r="F25" s="1235">
        <v>208652.69326279996</v>
      </c>
      <c r="G25" s="1236">
        <f t="shared" si="6"/>
        <v>2.273613884411382E-2</v>
      </c>
      <c r="H25" s="1237">
        <f t="shared" ref="H25:H26" si="8">(E25-I25)/I25</f>
        <v>-5.4970341989370348E-2</v>
      </c>
      <c r="I25" s="1238">
        <v>20713.008154167503</v>
      </c>
      <c r="J25" s="1239">
        <v>220657.37050999995</v>
      </c>
      <c r="K25" s="1240">
        <f t="shared" si="7"/>
        <v>2.3732807502237063E-2</v>
      </c>
      <c r="L25" s="1166"/>
      <c r="M25" s="1258"/>
      <c r="N25" s="1258"/>
      <c r="O25" s="1258"/>
      <c r="P25" s="1258"/>
      <c r="Q25" s="1258"/>
      <c r="R25" s="1258"/>
      <c r="S25" s="1258"/>
      <c r="T25" s="1166"/>
    </row>
    <row r="26" spans="1:21" ht="12.95" customHeight="1">
      <c r="A26" s="1241"/>
      <c r="B26" s="35"/>
      <c r="C26" s="247" t="s">
        <v>8</v>
      </c>
      <c r="D26" s="248">
        <f>SUM(D20:D25)</f>
        <v>420202</v>
      </c>
      <c r="E26" s="36">
        <f>SUM(E20:E25)</f>
        <v>860938.04873873445</v>
      </c>
      <c r="F26" s="249">
        <f>SUM(F20:F25)</f>
        <v>9177140.2212027982</v>
      </c>
      <c r="G26" s="250">
        <f t="shared" ref="G26" si="9">SUM(G20:G25)</f>
        <v>1</v>
      </c>
      <c r="H26" s="251">
        <f t="shared" si="8"/>
        <v>-1.3543719483501663E-2</v>
      </c>
      <c r="I26" s="252">
        <v>872758.44428498764</v>
      </c>
      <c r="J26" s="253">
        <v>9297560.0002538916</v>
      </c>
      <c r="K26" s="254">
        <f t="shared" ref="K26" si="10">SUM(K20:K25)</f>
        <v>0.99999999999999989</v>
      </c>
      <c r="L26" s="1166"/>
      <c r="M26" s="1166"/>
      <c r="N26" s="1166"/>
      <c r="O26" s="1166"/>
    </row>
    <row r="27" spans="1:21" ht="12.95" customHeight="1">
      <c r="A27" s="1210"/>
      <c r="B27" s="1211"/>
      <c r="C27" s="1212"/>
      <c r="D27" s="1213"/>
      <c r="E27" s="1210"/>
      <c r="F27" s="1212"/>
      <c r="G27" s="1213"/>
      <c r="H27" s="1251"/>
      <c r="I27" s="1215"/>
      <c r="J27" s="1199"/>
      <c r="K27" s="1216"/>
      <c r="M27" s="1166"/>
      <c r="N27" s="1166"/>
      <c r="O27" s="1166"/>
    </row>
    <row r="28" spans="1:21" ht="12.95" customHeight="1">
      <c r="A28" s="1814" t="s">
        <v>211</v>
      </c>
      <c r="B28" s="1815"/>
      <c r="C28" s="1252"/>
      <c r="D28" s="1253"/>
      <c r="E28" s="1254"/>
      <c r="F28" s="1252"/>
      <c r="G28" s="1253"/>
      <c r="H28" s="1255"/>
      <c r="I28" s="1256"/>
      <c r="J28" s="1221"/>
      <c r="K28" s="1257"/>
      <c r="M28" s="1166"/>
      <c r="N28" s="1166"/>
      <c r="O28" s="1166"/>
    </row>
    <row r="29" spans="1:21" ht="12.95" customHeight="1">
      <c r="A29" s="1250"/>
      <c r="B29" s="1170"/>
      <c r="C29" s="1223" t="s">
        <v>4</v>
      </c>
      <c r="D29" s="1224">
        <v>1258</v>
      </c>
      <c r="E29" s="1203">
        <v>3142050.0420000004</v>
      </c>
      <c r="F29" s="1225">
        <v>33524710.411439989</v>
      </c>
      <c r="G29" s="1226">
        <f>E29/$E$35</f>
        <v>0.47278818412864987</v>
      </c>
      <c r="H29" s="1227">
        <f t="shared" ref="H29:H33" si="11">(E29-I29)/I29</f>
        <v>5.8614019788007414E-3</v>
      </c>
      <c r="I29" s="1228">
        <v>3123740.5430000001</v>
      </c>
      <c r="J29" s="1229">
        <v>33339483.340639997</v>
      </c>
      <c r="K29" s="1230">
        <f>I29/$I$35</f>
        <v>0.4727916271030897</v>
      </c>
    </row>
    <row r="30" spans="1:21" ht="12.95" customHeight="1">
      <c r="A30" s="1250"/>
      <c r="B30" s="1170"/>
      <c r="C30" s="1223" t="s">
        <v>5</v>
      </c>
      <c r="D30" s="1224">
        <v>4544</v>
      </c>
      <c r="E30" s="1203">
        <v>599999.90125300002</v>
      </c>
      <c r="F30" s="1225">
        <v>6400731.79091</v>
      </c>
      <c r="G30" s="1226">
        <f t="shared" ref="G30:G34" si="12">E30/$E$35</f>
        <v>9.0282732610525079E-2</v>
      </c>
      <c r="H30" s="1227">
        <f t="shared" si="11"/>
        <v>3.48190472912729E-2</v>
      </c>
      <c r="I30" s="1228">
        <v>579811.41999999993</v>
      </c>
      <c r="J30" s="1229">
        <v>6187873.9806200005</v>
      </c>
      <c r="K30" s="1230">
        <f t="shared" ref="K30:K34" si="13">I30/$I$35</f>
        <v>8.7756963454935985E-2</v>
      </c>
    </row>
    <row r="31" spans="1:21" ht="12.95" customHeight="1">
      <c r="A31" s="1241"/>
      <c r="B31" s="1232"/>
      <c r="C31" s="1223" t="s">
        <v>6</v>
      </c>
      <c r="D31" s="1224">
        <v>155724</v>
      </c>
      <c r="E31" s="1203">
        <v>939341.17099999986</v>
      </c>
      <c r="F31" s="1225">
        <v>10029551.973180002</v>
      </c>
      <c r="G31" s="1226">
        <f t="shared" si="12"/>
        <v>0.14134383621455049</v>
      </c>
      <c r="H31" s="1227">
        <f t="shared" si="11"/>
        <v>7.3724680111567076E-2</v>
      </c>
      <c r="I31" s="1228">
        <v>874843.60600000003</v>
      </c>
      <c r="J31" s="1229">
        <v>9335629.640039999</v>
      </c>
      <c r="K31" s="1230">
        <f t="shared" si="13"/>
        <v>0.13241135947361371</v>
      </c>
    </row>
    <row r="32" spans="1:21" ht="12.95" customHeight="1">
      <c r="A32" s="1241"/>
      <c r="B32" s="1232"/>
      <c r="C32" s="1223" t="s">
        <v>7</v>
      </c>
      <c r="D32" s="1224">
        <v>2130374</v>
      </c>
      <c r="E32" s="1203">
        <v>1807655.2999999998</v>
      </c>
      <c r="F32" s="1225">
        <v>19299663.265999995</v>
      </c>
      <c r="G32" s="1226">
        <f t="shared" si="12"/>
        <v>0.27200014493516128</v>
      </c>
      <c r="H32" s="1227">
        <f t="shared" si="11"/>
        <v>-4.4153672083263568E-2</v>
      </c>
      <c r="I32" s="1228">
        <v>1891156.818</v>
      </c>
      <c r="J32" s="1229">
        <v>20181663.100000001</v>
      </c>
      <c r="K32" s="1230">
        <f t="shared" si="13"/>
        <v>0.28623475502565821</v>
      </c>
    </row>
    <row r="33" spans="1:20" ht="12.95" customHeight="1">
      <c r="A33" s="1241"/>
      <c r="B33" s="1232"/>
      <c r="C33" s="1223" t="s">
        <v>232</v>
      </c>
      <c r="D33" s="1224">
        <v>187</v>
      </c>
      <c r="E33" s="1203">
        <v>67629.816747000004</v>
      </c>
      <c r="F33" s="1225">
        <v>730854.79790000012</v>
      </c>
      <c r="G33" s="1226">
        <f t="shared" si="12"/>
        <v>1.017634277791922E-2</v>
      </c>
      <c r="H33" s="1227">
        <f t="shared" si="11"/>
        <v>0.15054915686532397</v>
      </c>
      <c r="I33" s="1228">
        <v>58780.467000000004</v>
      </c>
      <c r="J33" s="1229">
        <v>627414.11564999993</v>
      </c>
      <c r="K33" s="1230">
        <f t="shared" si="13"/>
        <v>8.8966776376758344E-3</v>
      </c>
    </row>
    <row r="34" spans="1:20" ht="12.95" customHeight="1">
      <c r="A34" s="1241"/>
      <c r="B34" s="1801" t="s">
        <v>69</v>
      </c>
      <c r="C34" s="1802"/>
      <c r="D34" s="1233">
        <v>0</v>
      </c>
      <c r="E34" s="1234">
        <v>89111.771910454481</v>
      </c>
      <c r="F34" s="1235">
        <v>950708.34720999992</v>
      </c>
      <c r="G34" s="1236">
        <f t="shared" si="12"/>
        <v>1.3408759333194031E-2</v>
      </c>
      <c r="H34" s="1237">
        <f t="shared" ref="H34:H35" si="14">(E34-I34)/I34</f>
        <v>0.13257915128664824</v>
      </c>
      <c r="I34" s="1238">
        <v>78680.392279180218</v>
      </c>
      <c r="J34" s="1239">
        <v>839515.75143000018</v>
      </c>
      <c r="K34" s="1240">
        <f t="shared" si="13"/>
        <v>1.1908617305026599E-2</v>
      </c>
    </row>
    <row r="35" spans="1:20" ht="12.95" customHeight="1">
      <c r="A35" s="1241"/>
      <c r="B35" s="35"/>
      <c r="C35" s="247" t="s">
        <v>8</v>
      </c>
      <c r="D35" s="248">
        <f>SUM(D29:D34)</f>
        <v>2292087</v>
      </c>
      <c r="E35" s="36">
        <f>SUM(E29:E34)</f>
        <v>6645788.0029104548</v>
      </c>
      <c r="F35" s="249">
        <f>SUM(F29:F34)</f>
        <v>70936220.58664</v>
      </c>
      <c r="G35" s="250">
        <f t="shared" ref="G35" si="15">SUM(G29:G34)</f>
        <v>1</v>
      </c>
      <c r="H35" s="251">
        <f t="shared" si="14"/>
        <v>5.8687269399847475E-3</v>
      </c>
      <c r="I35" s="252">
        <v>6607013.24627918</v>
      </c>
      <c r="J35" s="253">
        <v>70511579.928380013</v>
      </c>
      <c r="K35" s="254">
        <f t="shared" ref="K35" si="16">SUM(K29:K34)</f>
        <v>1</v>
      </c>
      <c r="L35" s="1166"/>
    </row>
    <row r="36" spans="1:20" ht="12.95" customHeight="1">
      <c r="A36" s="1242"/>
      <c r="B36" s="1243"/>
      <c r="C36" s="1244"/>
      <c r="D36" s="1245"/>
      <c r="E36" s="1242"/>
      <c r="F36" s="1244"/>
      <c r="G36" s="1245"/>
      <c r="H36" s="1246"/>
      <c r="I36" s="1198"/>
      <c r="J36" s="1199"/>
      <c r="K36" s="1247"/>
    </row>
    <row r="37" spans="1:20" ht="12.95" customHeight="1">
      <c r="A37" s="1806" t="s">
        <v>21</v>
      </c>
      <c r="B37" s="1807"/>
      <c r="C37" s="1217"/>
      <c r="D37" s="1248"/>
      <c r="E37" s="1170"/>
      <c r="F37" s="1217"/>
      <c r="G37" s="1248"/>
      <c r="H37" s="1219"/>
      <c r="I37" s="1220"/>
      <c r="J37" s="1221"/>
      <c r="K37" s="1249"/>
    </row>
    <row r="38" spans="1:20" ht="12.95" customHeight="1">
      <c r="A38" s="1250"/>
      <c r="B38" s="1170"/>
      <c r="C38" s="1223" t="s">
        <v>4</v>
      </c>
      <c r="D38" s="1224">
        <v>112</v>
      </c>
      <c r="E38" s="1203">
        <v>110780.50553000001</v>
      </c>
      <c r="F38" s="1225">
        <v>1184775.802538</v>
      </c>
      <c r="G38" s="1226">
        <f>E38/$E$44</f>
        <v>0.3486570684961422</v>
      </c>
      <c r="H38" s="1227">
        <f t="shared" ref="H38:H42" si="17">(E38-I38)/I38</f>
        <v>-8.70048501248748E-2</v>
      </c>
      <c r="I38" s="1228">
        <v>121337.45238969999</v>
      </c>
      <c r="J38" s="1229">
        <v>1294455.2056698999</v>
      </c>
      <c r="K38" s="1230">
        <f>I38/$I$44</f>
        <v>0.38359952113614254</v>
      </c>
      <c r="N38" s="1166"/>
      <c r="O38" s="1166"/>
      <c r="P38" s="1166"/>
      <c r="R38" s="1166"/>
      <c r="S38" s="1166"/>
    </row>
    <row r="39" spans="1:20" ht="12.95" customHeight="1">
      <c r="A39" s="1250"/>
      <c r="B39" s="1170"/>
      <c r="C39" s="1223" t="s">
        <v>5</v>
      </c>
      <c r="D39" s="1224">
        <v>361</v>
      </c>
      <c r="E39" s="1203">
        <v>39697.293569999994</v>
      </c>
      <c r="F39" s="1225">
        <v>424678.23725000006</v>
      </c>
      <c r="G39" s="1226">
        <f t="shared" ref="G39:G43" si="18">E39/$E$44</f>
        <v>0.12493842609879406</v>
      </c>
      <c r="H39" s="1227">
        <f t="shared" si="17"/>
        <v>0.41273388132628464</v>
      </c>
      <c r="I39" s="1228">
        <v>28099.625905999997</v>
      </c>
      <c r="J39" s="1229">
        <v>299745.18961999996</v>
      </c>
      <c r="K39" s="1230">
        <f t="shared" ref="K39:K43" si="19">I39/$I$44</f>
        <v>8.8834921364817979E-2</v>
      </c>
      <c r="N39" s="1166"/>
      <c r="O39" s="1166"/>
      <c r="P39" s="1166"/>
      <c r="R39" s="1166"/>
      <c r="S39" s="1166"/>
    </row>
    <row r="40" spans="1:20" ht="12.95" customHeight="1">
      <c r="A40" s="1241"/>
      <c r="B40" s="1232"/>
      <c r="C40" s="1223" t="s">
        <v>6</v>
      </c>
      <c r="D40" s="1224">
        <v>10418</v>
      </c>
      <c r="E40" s="1203">
        <v>61832.100459999994</v>
      </c>
      <c r="F40" s="1225">
        <v>661639.87433000002</v>
      </c>
      <c r="G40" s="1226">
        <f t="shared" si="18"/>
        <v>0.19460282097651627</v>
      </c>
      <c r="H40" s="1227">
        <f t="shared" si="17"/>
        <v>0.10806505415070274</v>
      </c>
      <c r="I40" s="1228">
        <v>55801.868516999995</v>
      </c>
      <c r="J40" s="1229">
        <v>595167.01457</v>
      </c>
      <c r="K40" s="1230">
        <f t="shared" si="19"/>
        <v>0.17641354437601697</v>
      </c>
      <c r="N40" s="1166"/>
      <c r="O40" s="1166"/>
      <c r="P40" s="1166"/>
      <c r="R40" s="1166"/>
      <c r="S40" s="1166"/>
    </row>
    <row r="41" spans="1:20" ht="12.95" customHeight="1">
      <c r="A41" s="1241"/>
      <c r="B41" s="1232"/>
      <c r="C41" s="1223" t="s">
        <v>7</v>
      </c>
      <c r="D41" s="1224">
        <v>103160</v>
      </c>
      <c r="E41" s="1203">
        <v>93916.263399999996</v>
      </c>
      <c r="F41" s="1225">
        <v>1004956.1812900001</v>
      </c>
      <c r="G41" s="1226">
        <f t="shared" si="18"/>
        <v>0.29558060711582607</v>
      </c>
      <c r="H41" s="1227">
        <f t="shared" si="17"/>
        <v>-6.3505729533038749E-2</v>
      </c>
      <c r="I41" s="1228">
        <v>100284.93111139999</v>
      </c>
      <c r="J41" s="1229">
        <v>1069569.2333800003</v>
      </c>
      <c r="K41" s="1230">
        <f t="shared" si="19"/>
        <v>0.31704350795129788</v>
      </c>
      <c r="N41" s="1166"/>
      <c r="O41" s="1166"/>
      <c r="P41" s="1166"/>
      <c r="R41" s="1166"/>
      <c r="S41" s="1166"/>
    </row>
    <row r="42" spans="1:20" ht="12.95" customHeight="1">
      <c r="A42" s="1241"/>
      <c r="B42" s="1232"/>
      <c r="C42" s="1223" t="s">
        <v>232</v>
      </c>
      <c r="D42" s="1224">
        <v>16</v>
      </c>
      <c r="E42" s="1203">
        <v>5197.152</v>
      </c>
      <c r="F42" s="1225">
        <v>55576.062000000005</v>
      </c>
      <c r="G42" s="1226">
        <f t="shared" si="18"/>
        <v>1.6356883119279103E-2</v>
      </c>
      <c r="H42" s="1227">
        <f t="shared" si="17"/>
        <v>0.16530266489324011</v>
      </c>
      <c r="I42" s="1228">
        <v>4459.9160000000002</v>
      </c>
      <c r="J42" s="1229">
        <v>47583.631200000003</v>
      </c>
      <c r="K42" s="1230">
        <f t="shared" si="19"/>
        <v>1.4099699707001985E-2</v>
      </c>
      <c r="N42" s="1166"/>
      <c r="O42" s="1166"/>
      <c r="P42" s="1166"/>
      <c r="R42" s="1166"/>
      <c r="S42" s="1166"/>
    </row>
    <row r="43" spans="1:20" ht="12.95" customHeight="1">
      <c r="A43" s="1241"/>
      <c r="B43" s="1801" t="s">
        <v>69</v>
      </c>
      <c r="C43" s="1802"/>
      <c r="D43" s="1233">
        <v>0</v>
      </c>
      <c r="E43" s="1234">
        <v>6311.5470000000005</v>
      </c>
      <c r="F43" s="1235">
        <v>67520.978267100014</v>
      </c>
      <c r="G43" s="1236">
        <f t="shared" si="18"/>
        <v>1.9864194193442229E-2</v>
      </c>
      <c r="H43" s="1237">
        <f t="shared" ref="H43:H44" si="20">(E43-I43)/I43</f>
        <v>-2.7642414128393983E-3</v>
      </c>
      <c r="I43" s="1238">
        <v>6329.0420000000004</v>
      </c>
      <c r="J43" s="1239">
        <v>67504.982000000004</v>
      </c>
      <c r="K43" s="1240">
        <f t="shared" si="19"/>
        <v>2.0008805464722487E-2</v>
      </c>
      <c r="N43" s="1166"/>
      <c r="O43" s="1166"/>
      <c r="P43" s="1166"/>
      <c r="R43" s="1166"/>
      <c r="S43" s="1166"/>
    </row>
    <row r="44" spans="1:20" ht="12.95" customHeight="1">
      <c r="A44" s="1241"/>
      <c r="B44" s="35"/>
      <c r="C44" s="247" t="s">
        <v>8</v>
      </c>
      <c r="D44" s="248">
        <f>SUM(D38:D43)</f>
        <v>114067</v>
      </c>
      <c r="E44" s="36">
        <f>SUM(E38:E43)</f>
        <v>317734.86196000001</v>
      </c>
      <c r="F44" s="249">
        <f>SUM(F38:F43)</f>
        <v>3399147.1356751006</v>
      </c>
      <c r="G44" s="250">
        <f t="shared" ref="G44" si="21">SUM(G38:G43)</f>
        <v>0.99999999999999989</v>
      </c>
      <c r="H44" s="251">
        <f t="shared" si="20"/>
        <v>4.4956317746182558E-3</v>
      </c>
      <c r="I44" s="252">
        <v>316312.83592410001</v>
      </c>
      <c r="J44" s="253">
        <v>3374025.2564399005</v>
      </c>
      <c r="K44" s="254">
        <f t="shared" ref="K44" si="22">SUM(K38:K43)</f>
        <v>0.99999999999999978</v>
      </c>
      <c r="L44" s="1166"/>
      <c r="N44" s="1166"/>
      <c r="O44" s="1166"/>
      <c r="P44" s="1166"/>
      <c r="R44" s="1166"/>
      <c r="S44" s="1166"/>
    </row>
    <row r="45" spans="1:20" ht="12.95" customHeight="1">
      <c r="A45" s="1210"/>
      <c r="B45" s="1211"/>
      <c r="C45" s="1212"/>
      <c r="D45" s="1213"/>
      <c r="E45" s="1210"/>
      <c r="F45" s="1212"/>
      <c r="G45" s="1213"/>
      <c r="H45" s="1214"/>
      <c r="I45" s="1215"/>
      <c r="J45" s="1199"/>
      <c r="K45" s="1216"/>
    </row>
    <row r="46" spans="1:20" ht="12.95" customHeight="1">
      <c r="A46" s="1806" t="s">
        <v>107</v>
      </c>
      <c r="B46" s="1807"/>
      <c r="C46" s="1217"/>
      <c r="D46" s="1218"/>
      <c r="E46" s="1807"/>
      <c r="F46" s="1808"/>
      <c r="G46" s="1218"/>
      <c r="H46" s="1219"/>
      <c r="I46" s="1220"/>
      <c r="J46" s="1221"/>
      <c r="K46" s="1222"/>
    </row>
    <row r="47" spans="1:20" ht="12.95" customHeight="1">
      <c r="A47" s="1209"/>
      <c r="B47" s="1170"/>
      <c r="C47" s="1223" t="s">
        <v>4</v>
      </c>
      <c r="D47" s="1224">
        <v>92</v>
      </c>
      <c r="E47" s="1203">
        <v>701941.14800000004</v>
      </c>
      <c r="F47" s="1225">
        <v>7475650.68989</v>
      </c>
      <c r="G47" s="1226">
        <f>E47/$E$53</f>
        <v>0.94835309946156043</v>
      </c>
      <c r="H47" s="1227">
        <f t="shared" ref="H47:H50" si="23">(E47-I47)/I47</f>
        <v>0.95560823374410875</v>
      </c>
      <c r="I47" s="1228">
        <v>358937.50899999996</v>
      </c>
      <c r="J47" s="1229">
        <v>3825119.4979999997</v>
      </c>
      <c r="K47" s="1230">
        <f>I47/$I$53</f>
        <v>0.92827489572271193</v>
      </c>
      <c r="L47" s="1166"/>
      <c r="M47" s="1166"/>
      <c r="N47" s="1166"/>
      <c r="O47" s="1166"/>
      <c r="P47" s="1166"/>
      <c r="Q47" s="1166"/>
      <c r="R47" s="1166"/>
      <c r="S47" s="1166"/>
      <c r="T47" s="1166"/>
    </row>
    <row r="48" spans="1:20" ht="12.95" customHeight="1">
      <c r="A48" s="1231"/>
      <c r="B48" s="1170"/>
      <c r="C48" s="1223" t="s">
        <v>5</v>
      </c>
      <c r="D48" s="1224">
        <v>126</v>
      </c>
      <c r="E48" s="1203">
        <v>732.66</v>
      </c>
      <c r="F48" s="1225">
        <v>7715.009</v>
      </c>
      <c r="G48" s="1226">
        <f t="shared" ref="G48:G52" si="24">E48/$E$53</f>
        <v>9.8985560802528527E-4</v>
      </c>
      <c r="H48" s="1227">
        <f t="shared" si="23"/>
        <v>-5.7576268199598518E-2</v>
      </c>
      <c r="I48" s="1228">
        <v>777.42100000000005</v>
      </c>
      <c r="J48" s="1229">
        <v>8223.1080000000002</v>
      </c>
      <c r="K48" s="1230">
        <f t="shared" ref="K48:K52" si="25">I48/$I$53</f>
        <v>2.0105460689193297E-3</v>
      </c>
      <c r="L48" s="1166"/>
      <c r="M48" s="1166"/>
      <c r="N48" s="1166"/>
      <c r="O48" s="1166"/>
      <c r="P48" s="1166"/>
      <c r="Q48" s="1166"/>
      <c r="R48" s="1166"/>
      <c r="S48" s="1166"/>
      <c r="T48" s="1166"/>
    </row>
    <row r="49" spans="1:20" ht="12.95" customHeight="1">
      <c r="A49" s="1231"/>
      <c r="B49" s="1232"/>
      <c r="C49" s="1223" t="s">
        <v>6</v>
      </c>
      <c r="D49" s="1224">
        <v>935</v>
      </c>
      <c r="E49" s="1203">
        <v>701.11</v>
      </c>
      <c r="F49" s="1225">
        <v>7479.4059999999999</v>
      </c>
      <c r="G49" s="1226">
        <f t="shared" si="24"/>
        <v>9.4723018227091404E-4</v>
      </c>
      <c r="H49" s="1227">
        <f t="shared" si="23"/>
        <v>2.6619328420183956</v>
      </c>
      <c r="I49" s="1228">
        <v>191.459</v>
      </c>
      <c r="J49" s="1229">
        <v>2020.971</v>
      </c>
      <c r="K49" s="1230">
        <f t="shared" si="25"/>
        <v>4.9514631044083701E-4</v>
      </c>
      <c r="L49" s="1166"/>
      <c r="M49" s="1166"/>
      <c r="N49" s="1166"/>
      <c r="O49" s="1166"/>
      <c r="P49" s="1166"/>
      <c r="Q49" s="1166"/>
      <c r="R49" s="1166"/>
      <c r="S49" s="1166"/>
      <c r="T49" s="1166"/>
    </row>
    <row r="50" spans="1:20" ht="12.95" customHeight="1">
      <c r="A50" s="1231"/>
      <c r="B50" s="1232"/>
      <c r="C50" s="1223" t="s">
        <v>7</v>
      </c>
      <c r="D50" s="1224">
        <v>6995</v>
      </c>
      <c r="E50" s="1203">
        <v>215.94900000000001</v>
      </c>
      <c r="F50" s="1225">
        <v>2295.4110000000001</v>
      </c>
      <c r="G50" s="1226">
        <f t="shared" si="24"/>
        <v>2.9175651556991288E-4</v>
      </c>
      <c r="H50" s="1227">
        <f t="shared" si="23"/>
        <v>-4.809993784740426E-2</v>
      </c>
      <c r="I50" s="1228">
        <v>226.86099999999999</v>
      </c>
      <c r="J50" s="1229">
        <v>2410.6010000000001</v>
      </c>
      <c r="K50" s="1230">
        <f t="shared" si="25"/>
        <v>5.8670204656306941E-4</v>
      </c>
      <c r="L50" s="1166"/>
      <c r="M50" s="1166"/>
      <c r="N50" s="1166"/>
      <c r="O50" s="1166"/>
      <c r="P50" s="1166"/>
      <c r="Q50" s="1166"/>
      <c r="R50" s="1166"/>
      <c r="S50" s="1166"/>
      <c r="T50" s="1166"/>
    </row>
    <row r="51" spans="1:20" ht="12.95" customHeight="1">
      <c r="A51" s="1209"/>
      <c r="B51" s="1232"/>
      <c r="C51" s="1223" t="s">
        <v>232</v>
      </c>
      <c r="D51" s="1224">
        <v>5</v>
      </c>
      <c r="E51" s="1203">
        <v>352.01</v>
      </c>
      <c r="F51" s="1225">
        <v>3653.1060000000002</v>
      </c>
      <c r="G51" s="1226">
        <f t="shared" si="24"/>
        <v>4.7558085958149851E-4</v>
      </c>
      <c r="H51" s="1227">
        <f>(E51-I51)/I51</f>
        <v>0.17785035033360319</v>
      </c>
      <c r="I51" s="1228">
        <v>298.858</v>
      </c>
      <c r="J51" s="1229">
        <v>3103.6849999999999</v>
      </c>
      <c r="K51" s="1230">
        <f t="shared" si="25"/>
        <v>7.7289882453020057E-4</v>
      </c>
      <c r="L51" s="1166"/>
      <c r="M51" s="1166"/>
      <c r="N51" s="1166"/>
      <c r="O51" s="1166"/>
      <c r="P51" s="1166"/>
      <c r="Q51" s="1166"/>
      <c r="R51" s="1166"/>
      <c r="S51" s="1166"/>
      <c r="T51" s="1166"/>
    </row>
    <row r="52" spans="1:20" ht="12.95" customHeight="1">
      <c r="A52" s="1231"/>
      <c r="B52" s="1801" t="s">
        <v>255</v>
      </c>
      <c r="C52" s="1802"/>
      <c r="D52" s="1233">
        <v>0</v>
      </c>
      <c r="E52" s="1234">
        <v>36225.683000000005</v>
      </c>
      <c r="F52" s="1235">
        <v>388332.17379099969</v>
      </c>
      <c r="G52" s="1236">
        <f t="shared" si="24"/>
        <v>4.8942477372991906E-2</v>
      </c>
      <c r="H52" s="1237">
        <f t="shared" ref="H52" si="26">(E52-I52)/I52</f>
        <v>0.3805803812384172</v>
      </c>
      <c r="I52" s="1238">
        <v>26239.459499999997</v>
      </c>
      <c r="J52" s="1239">
        <v>282368.16360499983</v>
      </c>
      <c r="K52" s="1240">
        <f t="shared" si="25"/>
        <v>6.7859811026834818E-2</v>
      </c>
      <c r="L52" s="1166"/>
      <c r="M52" s="1166"/>
      <c r="N52" s="1166"/>
      <c r="O52" s="1166"/>
      <c r="P52" s="1166"/>
      <c r="Q52" s="1166"/>
      <c r="R52" s="1166"/>
      <c r="S52" s="1166"/>
      <c r="T52" s="1166"/>
    </row>
    <row r="53" spans="1:20" ht="12.95" customHeight="1">
      <c r="A53" s="1209"/>
      <c r="B53" s="35"/>
      <c r="C53" s="247" t="s">
        <v>8</v>
      </c>
      <c r="D53" s="248">
        <f>SUM(D47:D52)</f>
        <v>8153</v>
      </c>
      <c r="E53" s="36">
        <f>SUM(E47:E52)</f>
        <v>740168.56</v>
      </c>
      <c r="F53" s="249">
        <f>SUM(F47:F52)</f>
        <v>7885125.7956809998</v>
      </c>
      <c r="G53" s="250">
        <f t="shared" ref="G53" si="27">SUM(G47:G52)</f>
        <v>1</v>
      </c>
      <c r="H53" s="251">
        <f>(E53-I53)/I53</f>
        <v>0.91420477276235279</v>
      </c>
      <c r="I53" s="252">
        <v>386671.56749999989</v>
      </c>
      <c r="J53" s="253">
        <v>4123246.0266049993</v>
      </c>
      <c r="K53" s="254">
        <f t="shared" ref="K53" si="28">SUM(K47:K52)</f>
        <v>1.0000000000000002</v>
      </c>
      <c r="L53" s="1166"/>
      <c r="M53" s="1166"/>
      <c r="N53" s="1166"/>
      <c r="O53" s="1166"/>
      <c r="P53" s="1166"/>
      <c r="Q53" s="1166"/>
      <c r="R53" s="1166"/>
      <c r="S53" s="1166"/>
      <c r="T53" s="1166"/>
    </row>
    <row r="54" spans="1:20" ht="12.95" customHeight="1">
      <c r="A54" s="1191"/>
      <c r="B54" s="1192"/>
      <c r="C54" s="1193"/>
      <c r="D54" s="1194"/>
      <c r="E54" s="1195"/>
      <c r="F54" s="1196"/>
      <c r="G54" s="1194"/>
      <c r="H54" s="1197"/>
      <c r="I54" s="1198"/>
      <c r="J54" s="1199"/>
      <c r="K54" s="1200"/>
      <c r="L54" s="1166"/>
      <c r="M54" s="1166"/>
      <c r="N54" s="1166"/>
      <c r="O54" s="1166"/>
      <c r="P54" s="1166"/>
      <c r="Q54" s="1166"/>
      <c r="R54" s="1166"/>
      <c r="S54" s="1166"/>
      <c r="T54" s="1166"/>
    </row>
    <row r="55" spans="1:20" ht="6" customHeight="1">
      <c r="A55" s="1201"/>
      <c r="B55" s="1201"/>
      <c r="C55" s="1202"/>
      <c r="D55" s="1203"/>
      <c r="E55" s="1203"/>
      <c r="F55" s="1203"/>
      <c r="G55" s="1203"/>
      <c r="H55" s="1204"/>
      <c r="I55" s="1205"/>
      <c r="J55" s="1206"/>
      <c r="K55" s="1207"/>
      <c r="L55" s="1166"/>
      <c r="M55" s="1166"/>
      <c r="N55" s="1166"/>
      <c r="O55" s="1166"/>
      <c r="P55" s="1166"/>
      <c r="Q55" s="1166"/>
      <c r="R55" s="1166"/>
      <c r="S55" s="1166"/>
      <c r="T55" s="1166"/>
    </row>
    <row r="56" spans="1:20" ht="15" customHeight="1">
      <c r="A56" s="1551" t="s">
        <v>556</v>
      </c>
      <c r="B56" s="1551"/>
      <c r="C56" s="1551"/>
      <c r="D56" s="1551"/>
      <c r="E56" s="1551"/>
      <c r="F56" s="1551"/>
      <c r="G56" s="1551"/>
      <c r="H56" s="1551"/>
      <c r="I56" s="1551"/>
      <c r="J56" s="1551"/>
      <c r="K56" s="1551"/>
    </row>
    <row r="57" spans="1:20" ht="15" customHeight="1">
      <c r="A57" s="1551"/>
      <c r="B57" s="1551"/>
      <c r="C57" s="1551"/>
      <c r="D57" s="1551"/>
      <c r="E57" s="1551"/>
      <c r="F57" s="1551"/>
      <c r="G57" s="1551"/>
      <c r="H57" s="1551"/>
      <c r="I57" s="1551"/>
      <c r="J57" s="1551"/>
      <c r="K57" s="1551"/>
    </row>
    <row r="58" spans="1:20" ht="22.5" customHeight="1">
      <c r="A58" s="1551"/>
      <c r="B58" s="1551"/>
      <c r="C58" s="1551"/>
      <c r="D58" s="1551"/>
      <c r="E58" s="1551"/>
      <c r="F58" s="1551"/>
      <c r="G58" s="1551"/>
      <c r="H58" s="1551"/>
      <c r="I58" s="1551"/>
      <c r="J58" s="1551"/>
      <c r="K58" s="1551"/>
    </row>
    <row r="59" spans="1:20" ht="15" customHeight="1"/>
    <row r="60" spans="1:20" ht="15" customHeight="1"/>
    <row r="61" spans="1:20" ht="15" customHeight="1">
      <c r="A61" s="1170"/>
    </row>
    <row r="62" spans="1:20" ht="15" customHeight="1">
      <c r="A62" s="1170"/>
    </row>
    <row r="63" spans="1:20" ht="15" customHeight="1"/>
    <row r="64" spans="1:2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</sheetData>
  <mergeCells count="21">
    <mergeCell ref="E8:F8"/>
    <mergeCell ref="A5:K5"/>
    <mergeCell ref="A3:K3"/>
    <mergeCell ref="E6:G7"/>
    <mergeCell ref="I6:K7"/>
    <mergeCell ref="B43:C43"/>
    <mergeCell ref="B52:C52"/>
    <mergeCell ref="A56:K58"/>
    <mergeCell ref="D6:D9"/>
    <mergeCell ref="A46:B46"/>
    <mergeCell ref="E46:F46"/>
    <mergeCell ref="A10:B10"/>
    <mergeCell ref="A19:C19"/>
    <mergeCell ref="A28:B28"/>
    <mergeCell ref="I8:J8"/>
    <mergeCell ref="B16:C16"/>
    <mergeCell ref="B25:C25"/>
    <mergeCell ref="B34:C34"/>
    <mergeCell ref="A37:B37"/>
    <mergeCell ref="H6:H9"/>
    <mergeCell ref="B8:C9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/>
  <dimension ref="A1:O46"/>
  <sheetViews>
    <sheetView showGridLines="0" zoomScaleNormal="100" zoomScaleSheetLayoutView="100" workbookViewId="0">
      <selection sqref="A1:K1"/>
    </sheetView>
  </sheetViews>
  <sheetFormatPr defaultRowHeight="11.25"/>
  <cols>
    <col min="1" max="1" width="10.7109375" style="448" customWidth="1"/>
    <col min="2" max="11" width="8.85546875" style="448" customWidth="1"/>
    <col min="12" max="12" width="9.28515625" style="448" bestFit="1" customWidth="1"/>
    <col min="13" max="13" width="11.42578125" style="448" bestFit="1" customWidth="1"/>
    <col min="14" max="252" width="9.140625" style="448"/>
    <col min="253" max="265" width="10.7109375" style="448" customWidth="1"/>
    <col min="266" max="508" width="9.140625" style="448"/>
    <col min="509" max="521" width="10.7109375" style="448" customWidth="1"/>
    <col min="522" max="764" width="9.140625" style="448"/>
    <col min="765" max="777" width="10.7109375" style="448" customWidth="1"/>
    <col min="778" max="1020" width="9.140625" style="448"/>
    <col min="1021" max="1033" width="10.7109375" style="448" customWidth="1"/>
    <col min="1034" max="1276" width="9.140625" style="448"/>
    <col min="1277" max="1289" width="10.7109375" style="448" customWidth="1"/>
    <col min="1290" max="1532" width="9.140625" style="448"/>
    <col min="1533" max="1545" width="10.7109375" style="448" customWidth="1"/>
    <col min="1546" max="1788" width="9.140625" style="448"/>
    <col min="1789" max="1801" width="10.7109375" style="448" customWidth="1"/>
    <col min="1802" max="2044" width="9.140625" style="448"/>
    <col min="2045" max="2057" width="10.7109375" style="448" customWidth="1"/>
    <col min="2058" max="2300" width="9.140625" style="448"/>
    <col min="2301" max="2313" width="10.7109375" style="448" customWidth="1"/>
    <col min="2314" max="2556" width="9.140625" style="448"/>
    <col min="2557" max="2569" width="10.7109375" style="448" customWidth="1"/>
    <col min="2570" max="2812" width="9.140625" style="448"/>
    <col min="2813" max="2825" width="10.7109375" style="448" customWidth="1"/>
    <col min="2826" max="3068" width="9.140625" style="448"/>
    <col min="3069" max="3081" width="10.7109375" style="448" customWidth="1"/>
    <col min="3082" max="3324" width="9.140625" style="448"/>
    <col min="3325" max="3337" width="10.7109375" style="448" customWidth="1"/>
    <col min="3338" max="3580" width="9.140625" style="448"/>
    <col min="3581" max="3593" width="10.7109375" style="448" customWidth="1"/>
    <col min="3594" max="3836" width="9.140625" style="448"/>
    <col min="3837" max="3849" width="10.7109375" style="448" customWidth="1"/>
    <col min="3850" max="4092" width="9.140625" style="448"/>
    <col min="4093" max="4105" width="10.7109375" style="448" customWidth="1"/>
    <col min="4106" max="4348" width="9.140625" style="448"/>
    <col min="4349" max="4361" width="10.7109375" style="448" customWidth="1"/>
    <col min="4362" max="4604" width="9.140625" style="448"/>
    <col min="4605" max="4617" width="10.7109375" style="448" customWidth="1"/>
    <col min="4618" max="4860" width="9.140625" style="448"/>
    <col min="4861" max="4873" width="10.7109375" style="448" customWidth="1"/>
    <col min="4874" max="5116" width="9.140625" style="448"/>
    <col min="5117" max="5129" width="10.7109375" style="448" customWidth="1"/>
    <col min="5130" max="5372" width="9.140625" style="448"/>
    <col min="5373" max="5385" width="10.7109375" style="448" customWidth="1"/>
    <col min="5386" max="5628" width="9.140625" style="448"/>
    <col min="5629" max="5641" width="10.7109375" style="448" customWidth="1"/>
    <col min="5642" max="5884" width="9.140625" style="448"/>
    <col min="5885" max="5897" width="10.7109375" style="448" customWidth="1"/>
    <col min="5898" max="6140" width="9.140625" style="448"/>
    <col min="6141" max="6153" width="10.7109375" style="448" customWidth="1"/>
    <col min="6154" max="6396" width="9.140625" style="448"/>
    <col min="6397" max="6409" width="10.7109375" style="448" customWidth="1"/>
    <col min="6410" max="6652" width="9.140625" style="448"/>
    <col min="6653" max="6665" width="10.7109375" style="448" customWidth="1"/>
    <col min="6666" max="6908" width="9.140625" style="448"/>
    <col min="6909" max="6921" width="10.7109375" style="448" customWidth="1"/>
    <col min="6922" max="7164" width="9.140625" style="448"/>
    <col min="7165" max="7177" width="10.7109375" style="448" customWidth="1"/>
    <col min="7178" max="7420" width="9.140625" style="448"/>
    <col min="7421" max="7433" width="10.7109375" style="448" customWidth="1"/>
    <col min="7434" max="7676" width="9.140625" style="448"/>
    <col min="7677" max="7689" width="10.7109375" style="448" customWidth="1"/>
    <col min="7690" max="7932" width="9.140625" style="448"/>
    <col min="7933" max="7945" width="10.7109375" style="448" customWidth="1"/>
    <col min="7946" max="8188" width="9.140625" style="448"/>
    <col min="8189" max="8201" width="10.7109375" style="448" customWidth="1"/>
    <col min="8202" max="8444" width="9.140625" style="448"/>
    <col min="8445" max="8457" width="10.7109375" style="448" customWidth="1"/>
    <col min="8458" max="8700" width="9.140625" style="448"/>
    <col min="8701" max="8713" width="10.7109375" style="448" customWidth="1"/>
    <col min="8714" max="8956" width="9.140625" style="448"/>
    <col min="8957" max="8969" width="10.7109375" style="448" customWidth="1"/>
    <col min="8970" max="9212" width="9.140625" style="448"/>
    <col min="9213" max="9225" width="10.7109375" style="448" customWidth="1"/>
    <col min="9226" max="9468" width="9.140625" style="448"/>
    <col min="9469" max="9481" width="10.7109375" style="448" customWidth="1"/>
    <col min="9482" max="9724" width="9.140625" style="448"/>
    <col min="9725" max="9737" width="10.7109375" style="448" customWidth="1"/>
    <col min="9738" max="9980" width="9.140625" style="448"/>
    <col min="9981" max="9993" width="10.7109375" style="448" customWidth="1"/>
    <col min="9994" max="10236" width="9.140625" style="448"/>
    <col min="10237" max="10249" width="10.7109375" style="448" customWidth="1"/>
    <col min="10250" max="10492" width="9.140625" style="448"/>
    <col min="10493" max="10505" width="10.7109375" style="448" customWidth="1"/>
    <col min="10506" max="10748" width="9.140625" style="448"/>
    <col min="10749" max="10761" width="10.7109375" style="448" customWidth="1"/>
    <col min="10762" max="11004" width="9.140625" style="448"/>
    <col min="11005" max="11017" width="10.7109375" style="448" customWidth="1"/>
    <col min="11018" max="11260" width="9.140625" style="448"/>
    <col min="11261" max="11273" width="10.7109375" style="448" customWidth="1"/>
    <col min="11274" max="11516" width="9.140625" style="448"/>
    <col min="11517" max="11529" width="10.7109375" style="448" customWidth="1"/>
    <col min="11530" max="11772" width="9.140625" style="448"/>
    <col min="11773" max="11785" width="10.7109375" style="448" customWidth="1"/>
    <col min="11786" max="12028" width="9.140625" style="448"/>
    <col min="12029" max="12041" width="10.7109375" style="448" customWidth="1"/>
    <col min="12042" max="12284" width="9.140625" style="448"/>
    <col min="12285" max="12297" width="10.7109375" style="448" customWidth="1"/>
    <col min="12298" max="12540" width="9.140625" style="448"/>
    <col min="12541" max="12553" width="10.7109375" style="448" customWidth="1"/>
    <col min="12554" max="12796" width="9.140625" style="448"/>
    <col min="12797" max="12809" width="10.7109375" style="448" customWidth="1"/>
    <col min="12810" max="13052" width="9.140625" style="448"/>
    <col min="13053" max="13065" width="10.7109375" style="448" customWidth="1"/>
    <col min="13066" max="13308" width="9.140625" style="448"/>
    <col min="13309" max="13321" width="10.7109375" style="448" customWidth="1"/>
    <col min="13322" max="13564" width="9.140625" style="448"/>
    <col min="13565" max="13577" width="10.7109375" style="448" customWidth="1"/>
    <col min="13578" max="13820" width="9.140625" style="448"/>
    <col min="13821" max="13833" width="10.7109375" style="448" customWidth="1"/>
    <col min="13834" max="14076" width="9.140625" style="448"/>
    <col min="14077" max="14089" width="10.7109375" style="448" customWidth="1"/>
    <col min="14090" max="14332" width="9.140625" style="448"/>
    <col min="14333" max="14345" width="10.7109375" style="448" customWidth="1"/>
    <col min="14346" max="14588" width="9.140625" style="448"/>
    <col min="14589" max="14601" width="10.7109375" style="448" customWidth="1"/>
    <col min="14602" max="14844" width="9.140625" style="448"/>
    <col min="14845" max="14857" width="10.7109375" style="448" customWidth="1"/>
    <col min="14858" max="15100" width="9.140625" style="448"/>
    <col min="15101" max="15113" width="10.7109375" style="448" customWidth="1"/>
    <col min="15114" max="15356" width="9.140625" style="448"/>
    <col min="15357" max="15369" width="10.7109375" style="448" customWidth="1"/>
    <col min="15370" max="15612" width="9.140625" style="448"/>
    <col min="15613" max="15625" width="10.7109375" style="448" customWidth="1"/>
    <col min="15626" max="15868" width="9.140625" style="448"/>
    <col min="15869" max="15881" width="10.7109375" style="448" customWidth="1"/>
    <col min="15882" max="16124" width="9.140625" style="448"/>
    <col min="16125" max="16137" width="10.7109375" style="448" customWidth="1"/>
    <col min="16138" max="16384" width="9.140625" style="448"/>
  </cols>
  <sheetData>
    <row r="1" spans="1:15" ht="18" customHeight="1">
      <c r="A1" s="1839" t="s">
        <v>521</v>
      </c>
      <c r="B1" s="1839"/>
      <c r="C1" s="1839"/>
      <c r="D1" s="1839"/>
      <c r="E1" s="1839"/>
      <c r="F1" s="1839"/>
      <c r="G1" s="1839"/>
      <c r="H1" s="1839"/>
      <c r="I1" s="1839"/>
      <c r="J1" s="1839"/>
      <c r="K1" s="1839"/>
    </row>
    <row r="2" spans="1:15" ht="5.0999999999999996" customHeight="1">
      <c r="A2" s="1845"/>
      <c r="B2" s="1845"/>
      <c r="C2" s="1845"/>
      <c r="D2" s="1845"/>
      <c r="E2" s="1845"/>
      <c r="F2" s="1845"/>
      <c r="G2" s="1845"/>
      <c r="H2" s="1845"/>
      <c r="I2" s="1845"/>
      <c r="J2" s="485"/>
      <c r="K2" s="484"/>
    </row>
    <row r="3" spans="1:15" ht="20.100000000000001" customHeight="1">
      <c r="A3" s="1654">
        <v>2019</v>
      </c>
      <c r="B3" s="1655"/>
      <c r="C3" s="1655"/>
      <c r="D3" s="1655"/>
      <c r="E3" s="1655"/>
      <c r="F3" s="1655"/>
      <c r="G3" s="1655"/>
      <c r="H3" s="1655"/>
      <c r="I3" s="1655"/>
      <c r="J3" s="1655"/>
      <c r="K3" s="1656"/>
    </row>
    <row r="4" spans="1:15" ht="20.100000000000001" customHeight="1">
      <c r="A4" s="58"/>
      <c r="B4" s="1589" t="s">
        <v>445</v>
      </c>
      <c r="C4" s="1589"/>
      <c r="D4" s="1589"/>
      <c r="E4" s="1589"/>
      <c r="F4" s="1574"/>
      <c r="G4" s="1652" t="s">
        <v>3</v>
      </c>
      <c r="H4" s="1589"/>
      <c r="I4" s="1589"/>
      <c r="J4" s="1589"/>
      <c r="K4" s="1574"/>
    </row>
    <row r="5" spans="1:15" ht="67.5" customHeight="1">
      <c r="A5" s="60" t="str">
        <f>'6.1'!A8</f>
        <v>Období</v>
      </c>
      <c r="B5" s="255" t="s">
        <v>173</v>
      </c>
      <c r="C5" s="255" t="s">
        <v>224</v>
      </c>
      <c r="D5" s="255" t="s">
        <v>174</v>
      </c>
      <c r="E5" s="255" t="s">
        <v>175</v>
      </c>
      <c r="F5" s="263" t="s">
        <v>176</v>
      </c>
      <c r="G5" s="256" t="s">
        <v>173</v>
      </c>
      <c r="H5" s="255" t="s">
        <v>224</v>
      </c>
      <c r="I5" s="255" t="s">
        <v>174</v>
      </c>
      <c r="J5" s="255" t="s">
        <v>175</v>
      </c>
      <c r="K5" s="263" t="s">
        <v>176</v>
      </c>
    </row>
    <row r="6" spans="1:15" ht="12.95" customHeight="1">
      <c r="A6" s="455" t="str">
        <f>'6.1'!A9</f>
        <v>leden</v>
      </c>
      <c r="B6" s="1021">
        <v>154094.52315426135</v>
      </c>
      <c r="C6" s="1021">
        <v>1013499.4820676899</v>
      </c>
      <c r="D6" s="1131">
        <v>49663.691989999999</v>
      </c>
      <c r="E6" s="1131">
        <v>66561.02900000001</v>
      </c>
      <c r="F6" s="1279">
        <f>SUM(B6:E6)</f>
        <v>1283818.7262119513</v>
      </c>
      <c r="G6" s="1131">
        <v>1646854.7085899999</v>
      </c>
      <c r="H6" s="1131">
        <v>10835741.121770002</v>
      </c>
      <c r="I6" s="1131">
        <v>531559.99604799994</v>
      </c>
      <c r="J6" s="1131">
        <v>710970.69844099996</v>
      </c>
      <c r="K6" s="1279">
        <f>SUM(G6:J6)</f>
        <v>13725126.524849003</v>
      </c>
      <c r="L6" s="1145"/>
      <c r="M6" s="449"/>
      <c r="N6" s="449"/>
      <c r="O6" s="462"/>
    </row>
    <row r="7" spans="1:15" ht="12.95" customHeight="1">
      <c r="A7" s="463" t="str">
        <f>'6.1'!A10</f>
        <v>únor</v>
      </c>
      <c r="B7" s="1021">
        <v>116113.14782683644</v>
      </c>
      <c r="C7" s="1131">
        <v>800854.11531301204</v>
      </c>
      <c r="D7" s="1131">
        <v>39184.232000000004</v>
      </c>
      <c r="E7" s="1131">
        <v>47291.51400000001</v>
      </c>
      <c r="F7" s="1280">
        <f t="shared" ref="F7:F17" si="0">SUM(B7:E7)</f>
        <v>1003443.0091398484</v>
      </c>
      <c r="G7" s="1131">
        <v>1238806.7103228001</v>
      </c>
      <c r="H7" s="1131">
        <v>8556018.74168</v>
      </c>
      <c r="I7" s="1131">
        <v>419306.54641000007</v>
      </c>
      <c r="J7" s="1131">
        <v>504872.72939299996</v>
      </c>
      <c r="K7" s="1280">
        <f>SUM(G7:J7)</f>
        <v>10719004.727805801</v>
      </c>
      <c r="L7" s="461"/>
      <c r="M7" s="449"/>
      <c r="N7" s="449"/>
      <c r="O7" s="462"/>
    </row>
    <row r="8" spans="1:15" ht="12.95" customHeight="1">
      <c r="A8" s="467" t="str">
        <f>'6.1'!A11</f>
        <v>březen</v>
      </c>
      <c r="B8" s="1136">
        <v>96717.76400000001</v>
      </c>
      <c r="C8" s="1137">
        <v>692264.83553045313</v>
      </c>
      <c r="D8" s="1137">
        <v>33657.051990000007</v>
      </c>
      <c r="E8" s="1137">
        <v>21658.579000000002</v>
      </c>
      <c r="F8" s="1281">
        <f t="shared" si="0"/>
        <v>844298.23052045319</v>
      </c>
      <c r="G8" s="1282">
        <v>1030776.94716</v>
      </c>
      <c r="H8" s="1137">
        <v>7388245.0052899998</v>
      </c>
      <c r="I8" s="1137">
        <v>359488.48474000004</v>
      </c>
      <c r="J8" s="1137">
        <v>231085.656972</v>
      </c>
      <c r="K8" s="1281">
        <f t="shared" ref="K8:K17" si="1">SUM(G8:J8)</f>
        <v>9009596.0941620003</v>
      </c>
      <c r="L8" s="1151"/>
      <c r="M8" s="449"/>
      <c r="N8" s="449"/>
      <c r="O8" s="462"/>
    </row>
    <row r="9" spans="1:15" ht="12.95" customHeight="1">
      <c r="A9" s="455" t="str">
        <f>'6.1'!A12</f>
        <v>duben</v>
      </c>
      <c r="B9" s="1021">
        <v>61012.832212849149</v>
      </c>
      <c r="C9" s="1131">
        <v>482864.66831052635</v>
      </c>
      <c r="D9" s="1131">
        <v>23644.331000000006</v>
      </c>
      <c r="E9" s="1131">
        <v>33603.824999999997</v>
      </c>
      <c r="F9" s="1279">
        <f t="shared" si="0"/>
        <v>601125.65652337542</v>
      </c>
      <c r="G9" s="1131">
        <v>650127.07198399934</v>
      </c>
      <c r="H9" s="1131">
        <v>5156346.4317400008</v>
      </c>
      <c r="I9" s="1131">
        <v>253428.41635999997</v>
      </c>
      <c r="J9" s="1131">
        <v>358336.71427499998</v>
      </c>
      <c r="K9" s="1279">
        <f t="shared" si="1"/>
        <v>6418238.6343590003</v>
      </c>
      <c r="L9" s="461"/>
      <c r="M9" s="449"/>
      <c r="N9" s="449"/>
      <c r="O9" s="462"/>
    </row>
    <row r="10" spans="1:15" ht="12.95" customHeight="1">
      <c r="A10" s="463" t="str">
        <f>'6.1'!A13</f>
        <v>květen</v>
      </c>
      <c r="B10" s="1021">
        <v>53738.889525638209</v>
      </c>
      <c r="C10" s="1131">
        <v>455399.72562813287</v>
      </c>
      <c r="D10" s="1131">
        <v>22638.873000000007</v>
      </c>
      <c r="E10" s="1131">
        <v>25576.178</v>
      </c>
      <c r="F10" s="1280">
        <f t="shared" si="0"/>
        <v>557353.66615377099</v>
      </c>
      <c r="G10" s="1131">
        <v>572087.70480696729</v>
      </c>
      <c r="H10" s="1131">
        <v>4849003.4987500003</v>
      </c>
      <c r="I10" s="1131">
        <v>241835.74996999998</v>
      </c>
      <c r="J10" s="1131">
        <v>272017.96402700001</v>
      </c>
      <c r="K10" s="1280">
        <f t="shared" si="1"/>
        <v>5934944.9175539678</v>
      </c>
      <c r="L10" s="461"/>
      <c r="M10" s="449"/>
      <c r="N10" s="449"/>
      <c r="O10" s="462"/>
    </row>
    <row r="11" spans="1:15" ht="12.95" customHeight="1">
      <c r="A11" s="467" t="str">
        <f>'6.1'!A14</f>
        <v>červen</v>
      </c>
      <c r="B11" s="1136">
        <v>20167.829549890161</v>
      </c>
      <c r="C11" s="1137">
        <v>273170.6526227023</v>
      </c>
      <c r="D11" s="1137">
        <v>11366.402989999999</v>
      </c>
      <c r="E11" s="1137">
        <v>72895.830999999976</v>
      </c>
      <c r="F11" s="1281">
        <f t="shared" si="0"/>
        <v>377600.71616259241</v>
      </c>
      <c r="G11" s="1282">
        <v>214784.01114299375</v>
      </c>
      <c r="H11" s="1137">
        <v>2914271.6481599999</v>
      </c>
      <c r="I11" s="1137">
        <v>121430.64088000001</v>
      </c>
      <c r="J11" s="1137">
        <v>776917.96422900003</v>
      </c>
      <c r="K11" s="1281">
        <f t="shared" si="1"/>
        <v>4027404.2644119933</v>
      </c>
      <c r="L11" s="461"/>
      <c r="M11" s="449"/>
      <c r="N11" s="449"/>
      <c r="O11" s="462"/>
    </row>
    <row r="12" spans="1:15" ht="12.95" customHeight="1">
      <c r="A12" s="455" t="str">
        <f>'6.1'!A15</f>
        <v>červenec</v>
      </c>
      <c r="B12" s="1021">
        <v>21103.425492876009</v>
      </c>
      <c r="C12" s="1131">
        <v>266809.48375957186</v>
      </c>
      <c r="D12" s="1131">
        <v>10992.431989999999</v>
      </c>
      <c r="E12" s="1131">
        <v>93132.437999999995</v>
      </c>
      <c r="F12" s="1279">
        <f t="shared" si="0"/>
        <v>392037.77924244793</v>
      </c>
      <c r="G12" s="1131">
        <v>225126.63855297491</v>
      </c>
      <c r="H12" s="1131">
        <v>2848299.4219400007</v>
      </c>
      <c r="I12" s="1131">
        <v>117400.01212</v>
      </c>
      <c r="J12" s="1131">
        <v>993158.83498699986</v>
      </c>
      <c r="K12" s="1279">
        <f t="shared" si="1"/>
        <v>4183984.9075999754</v>
      </c>
      <c r="L12" s="461"/>
      <c r="M12" s="449"/>
      <c r="N12" s="449"/>
      <c r="O12" s="462"/>
    </row>
    <row r="13" spans="1:15" ht="12.95" customHeight="1">
      <c r="A13" s="463" t="str">
        <f>'6.1'!A16</f>
        <v>srpen</v>
      </c>
      <c r="B13" s="1021">
        <v>19563.668312595008</v>
      </c>
      <c r="C13" s="1131">
        <v>259966.69329779022</v>
      </c>
      <c r="D13" s="1131">
        <v>11303.985000000001</v>
      </c>
      <c r="E13" s="1131">
        <v>90523.727999999988</v>
      </c>
      <c r="F13" s="1280">
        <f t="shared" si="0"/>
        <v>381358.07461038523</v>
      </c>
      <c r="G13" s="1131">
        <v>208414.42821001133</v>
      </c>
      <c r="H13" s="1131">
        <v>2769444.2444799994</v>
      </c>
      <c r="I13" s="1131">
        <v>120733.49552000001</v>
      </c>
      <c r="J13" s="1131">
        <v>962225.56989000016</v>
      </c>
      <c r="K13" s="1280">
        <f t="shared" si="1"/>
        <v>4060817.7381000109</v>
      </c>
      <c r="L13" s="461"/>
      <c r="M13" s="449"/>
      <c r="N13" s="449"/>
      <c r="O13" s="462"/>
    </row>
    <row r="14" spans="1:15" ht="12.95" customHeight="1">
      <c r="A14" s="467" t="str">
        <f>'6.1'!A17</f>
        <v>září</v>
      </c>
      <c r="B14" s="1136">
        <v>30559.824196267396</v>
      </c>
      <c r="C14" s="1137">
        <v>332657.32426918356</v>
      </c>
      <c r="D14" s="1137">
        <v>15100.80399</v>
      </c>
      <c r="E14" s="1137">
        <v>94790.297999999981</v>
      </c>
      <c r="F14" s="1281">
        <f t="shared" si="0"/>
        <v>473108.25045545097</v>
      </c>
      <c r="G14" s="1282">
        <v>325977.81720500049</v>
      </c>
      <c r="H14" s="1137">
        <v>3548557.2602700004</v>
      </c>
      <c r="I14" s="1137">
        <v>161345.97795999999</v>
      </c>
      <c r="J14" s="1137">
        <v>1010742.921067</v>
      </c>
      <c r="K14" s="1281">
        <f t="shared" si="1"/>
        <v>5046623.9765020013</v>
      </c>
      <c r="L14" s="461"/>
      <c r="M14" s="449"/>
      <c r="N14" s="449"/>
      <c r="O14" s="462"/>
    </row>
    <row r="15" spans="1:15" ht="12.95" customHeight="1">
      <c r="A15" s="455" t="str">
        <f>'6.1'!A18</f>
        <v>říjen</v>
      </c>
      <c r="B15" s="1021">
        <v>65042.040793706088</v>
      </c>
      <c r="C15" s="1131">
        <v>536488.49883389112</v>
      </c>
      <c r="D15" s="1131">
        <v>24727.902010000002</v>
      </c>
      <c r="E15" s="1131">
        <v>85635.585000000006</v>
      </c>
      <c r="F15" s="1279">
        <f t="shared" si="0"/>
        <v>711894.02663759713</v>
      </c>
      <c r="G15" s="1131">
        <v>691151.91883299965</v>
      </c>
      <c r="H15" s="1131">
        <v>5714431.3851800002</v>
      </c>
      <c r="I15" s="1131">
        <v>264156.1553171</v>
      </c>
      <c r="J15" s="1131">
        <v>909977.58159499976</v>
      </c>
      <c r="K15" s="1279">
        <f t="shared" si="1"/>
        <v>7579717.0409250995</v>
      </c>
      <c r="L15" s="461"/>
      <c r="M15" s="449"/>
      <c r="N15" s="449"/>
      <c r="O15" s="462"/>
    </row>
    <row r="16" spans="1:15" ht="12.95" customHeight="1">
      <c r="A16" s="463" t="str">
        <f>'6.1'!A19</f>
        <v>listopad</v>
      </c>
      <c r="B16" s="1021">
        <v>99298.167550255806</v>
      </c>
      <c r="C16" s="1131">
        <v>696349.76366753597</v>
      </c>
      <c r="D16" s="1131">
        <v>34682.629999999997</v>
      </c>
      <c r="E16" s="1131">
        <v>68067.358000000007</v>
      </c>
      <c r="F16" s="1280">
        <f t="shared" si="0"/>
        <v>898397.91921779176</v>
      </c>
      <c r="G16" s="1131">
        <v>1056035.9841669705</v>
      </c>
      <c r="H16" s="1131">
        <v>7424074.2770700008</v>
      </c>
      <c r="I16" s="1131">
        <v>371477.67178999999</v>
      </c>
      <c r="J16" s="1131">
        <v>723750.18719800003</v>
      </c>
      <c r="K16" s="1280">
        <f t="shared" si="1"/>
        <v>9575338.1202249713</v>
      </c>
      <c r="L16" s="461"/>
      <c r="M16" s="449"/>
      <c r="N16" s="449"/>
      <c r="O16" s="462"/>
    </row>
    <row r="17" spans="1:15" ht="12.95" customHeight="1">
      <c r="A17" s="467" t="str">
        <f>'6.1'!A20</f>
        <v>prosinec</v>
      </c>
      <c r="B17" s="1136">
        <v>123525.93612355883</v>
      </c>
      <c r="C17" s="1137">
        <v>835462.75960996468</v>
      </c>
      <c r="D17" s="1137">
        <v>40772.525999999998</v>
      </c>
      <c r="E17" s="1137">
        <v>40432.196999999993</v>
      </c>
      <c r="F17" s="1281">
        <f t="shared" si="0"/>
        <v>1040193.4187335235</v>
      </c>
      <c r="G17" s="1282">
        <v>1316996.2802280819</v>
      </c>
      <c r="H17" s="1137">
        <v>8931787.5503099989</v>
      </c>
      <c r="I17" s="1137">
        <v>436983.98856000003</v>
      </c>
      <c r="J17" s="1137">
        <v>431068.97360700008</v>
      </c>
      <c r="K17" s="1281">
        <f t="shared" si="1"/>
        <v>11116836.792705081</v>
      </c>
      <c r="L17" s="461"/>
      <c r="M17" s="449"/>
      <c r="N17" s="449"/>
      <c r="O17" s="462"/>
    </row>
    <row r="18" spans="1:15" ht="12.95" customHeight="1">
      <c r="A18" s="455" t="str">
        <f>'6.1'!A21</f>
        <v>I. čtvrtletí</v>
      </c>
      <c r="B18" s="1021">
        <f>SUM(B6:B8)</f>
        <v>366925.43498109782</v>
      </c>
      <c r="C18" s="1021">
        <f>SUM(C6:C8)</f>
        <v>2506618.4329111548</v>
      </c>
      <c r="D18" s="1021">
        <f t="shared" ref="D18:J18" si="2">SUM(D6:D8)</f>
        <v>122504.97598000002</v>
      </c>
      <c r="E18" s="1021">
        <f t="shared" si="2"/>
        <v>135511.12200000003</v>
      </c>
      <c r="F18" s="1123">
        <f t="shared" si="2"/>
        <v>3131559.9658722533</v>
      </c>
      <c r="G18" s="1021">
        <f t="shared" si="2"/>
        <v>3916438.3660728</v>
      </c>
      <c r="H18" s="1021">
        <f t="shared" si="2"/>
        <v>26780004.86874</v>
      </c>
      <c r="I18" s="1021">
        <f t="shared" si="2"/>
        <v>1310355.0271980001</v>
      </c>
      <c r="J18" s="1021">
        <f t="shared" si="2"/>
        <v>1446929.0848059999</v>
      </c>
      <c r="K18" s="1123">
        <f>SUM(K6:K8)</f>
        <v>33453727.346816808</v>
      </c>
      <c r="M18" s="449"/>
      <c r="N18" s="449"/>
    </row>
    <row r="19" spans="1:15" ht="12.95" customHeight="1">
      <c r="A19" s="463" t="str">
        <f>'6.1'!A22</f>
        <v>II. čtvrtletí</v>
      </c>
      <c r="B19" s="1021">
        <f>SUM(B9:B11)</f>
        <v>134919.55128837752</v>
      </c>
      <c r="C19" s="1021">
        <f>SUM(C9:C11)</f>
        <v>1211435.0465613615</v>
      </c>
      <c r="D19" s="1021">
        <f t="shared" ref="D19:J19" si="3">SUM(D9:D11)</f>
        <v>57649.606990000015</v>
      </c>
      <c r="E19" s="1021">
        <f t="shared" si="3"/>
        <v>132075.83399999997</v>
      </c>
      <c r="F19" s="1126">
        <f t="shared" si="3"/>
        <v>1536080.0388397388</v>
      </c>
      <c r="G19" s="1021">
        <f t="shared" si="3"/>
        <v>1436998.7879339606</v>
      </c>
      <c r="H19" s="1021">
        <f t="shared" si="3"/>
        <v>12919621.578650001</v>
      </c>
      <c r="I19" s="1021">
        <f t="shared" si="3"/>
        <v>616694.80720999988</v>
      </c>
      <c r="J19" s="1021">
        <f t="shared" si="3"/>
        <v>1407272.6425310001</v>
      </c>
      <c r="K19" s="1126">
        <f>SUM(K9:K11)</f>
        <v>16380587.81632496</v>
      </c>
      <c r="M19" s="449"/>
      <c r="N19" s="449"/>
    </row>
    <row r="20" spans="1:15" ht="12.95" customHeight="1">
      <c r="A20" s="463" t="str">
        <f>'6.1'!A23</f>
        <v>III. čtvrtletí</v>
      </c>
      <c r="B20" s="1021">
        <f>SUM(B12:B14)</f>
        <v>71226.918001738406</v>
      </c>
      <c r="C20" s="1021">
        <f>SUM(C12:C14)</f>
        <v>859433.50132654561</v>
      </c>
      <c r="D20" s="1021">
        <f t="shared" ref="D20:J20" si="4">SUM(D12:D14)</f>
        <v>37397.220979999998</v>
      </c>
      <c r="E20" s="1021">
        <f t="shared" si="4"/>
        <v>278446.46399999992</v>
      </c>
      <c r="F20" s="1126">
        <f t="shared" si="4"/>
        <v>1246504.1043082841</v>
      </c>
      <c r="G20" s="1021">
        <f t="shared" si="4"/>
        <v>759518.8839679868</v>
      </c>
      <c r="H20" s="1021">
        <f t="shared" si="4"/>
        <v>9166300.926690001</v>
      </c>
      <c r="I20" s="1021">
        <f t="shared" si="4"/>
        <v>399479.48560000001</v>
      </c>
      <c r="J20" s="1021">
        <f t="shared" si="4"/>
        <v>2966127.3259439999</v>
      </c>
      <c r="K20" s="1126">
        <f>SUM(K12:K14)</f>
        <v>13291426.622201987</v>
      </c>
      <c r="M20" s="449"/>
      <c r="N20" s="449"/>
    </row>
    <row r="21" spans="1:15" ht="12.95" customHeight="1">
      <c r="A21" s="467" t="str">
        <f>'6.1'!A24</f>
        <v>IV. čtvrtletí</v>
      </c>
      <c r="B21" s="1136">
        <f>SUM(B15:B17)</f>
        <v>287866.1444675207</v>
      </c>
      <c r="C21" s="1136">
        <f>SUM(C15:C17)</f>
        <v>2068301.0221113916</v>
      </c>
      <c r="D21" s="1136">
        <f t="shared" ref="D21:J21" si="5">SUM(D15:D17)</f>
        <v>100183.05800999999</v>
      </c>
      <c r="E21" s="1136">
        <f t="shared" si="5"/>
        <v>194135.14</v>
      </c>
      <c r="F21" s="1125">
        <f t="shared" si="5"/>
        <v>2650485.3645889126</v>
      </c>
      <c r="G21" s="1124">
        <f t="shared" si="5"/>
        <v>3064184.1832280522</v>
      </c>
      <c r="H21" s="1136">
        <f t="shared" si="5"/>
        <v>22070293.212559998</v>
      </c>
      <c r="I21" s="1136">
        <f t="shared" si="5"/>
        <v>1072617.8156671</v>
      </c>
      <c r="J21" s="1136">
        <f t="shared" si="5"/>
        <v>2064796.7423999999</v>
      </c>
      <c r="K21" s="1125">
        <f>SUM(K15:K17)</f>
        <v>28271891.953855153</v>
      </c>
      <c r="M21" s="449"/>
      <c r="N21" s="449"/>
    </row>
    <row r="22" spans="1:15" ht="12.95" customHeight="1">
      <c r="A22" s="455" t="str">
        <f>'6.1'!A25</f>
        <v>I. pololetí</v>
      </c>
      <c r="B22" s="1021">
        <f>SUM(B6:B11)</f>
        <v>501844.98626947537</v>
      </c>
      <c r="C22" s="1021">
        <f>SUM(C6:C11)</f>
        <v>3718053.4794725161</v>
      </c>
      <c r="D22" s="1021">
        <f t="shared" ref="D22:J22" si="6">SUM(D6:D11)</f>
        <v>180154.58297000002</v>
      </c>
      <c r="E22" s="1021">
        <f t="shared" si="6"/>
        <v>267586.95600000001</v>
      </c>
      <c r="F22" s="1123">
        <f t="shared" si="6"/>
        <v>4667640.0047119921</v>
      </c>
      <c r="G22" s="1021">
        <f t="shared" si="6"/>
        <v>5353437.1540067606</v>
      </c>
      <c r="H22" s="1021">
        <f t="shared" si="6"/>
        <v>39699626.447390005</v>
      </c>
      <c r="I22" s="1021">
        <f t="shared" si="6"/>
        <v>1927049.8344080001</v>
      </c>
      <c r="J22" s="1021">
        <f t="shared" si="6"/>
        <v>2854201.727337</v>
      </c>
      <c r="K22" s="1123">
        <f>SUM(K6:K11)</f>
        <v>49834315.163141772</v>
      </c>
      <c r="M22" s="449"/>
      <c r="N22" s="449"/>
    </row>
    <row r="23" spans="1:15" ht="12.95" customHeight="1">
      <c r="A23" s="467" t="str">
        <f>'6.1'!A26</f>
        <v>II. pololetí</v>
      </c>
      <c r="B23" s="1136">
        <f>SUM(B12:B17)</f>
        <v>359093.06246925914</v>
      </c>
      <c r="C23" s="1136">
        <f>SUM(C12:C17)</f>
        <v>2927734.5234379373</v>
      </c>
      <c r="D23" s="1136">
        <f t="shared" ref="D23:J23" si="7">SUM(D12:D17)</f>
        <v>137580.27899000002</v>
      </c>
      <c r="E23" s="1136">
        <f t="shared" si="7"/>
        <v>472581.60399999993</v>
      </c>
      <c r="F23" s="1125">
        <f t="shared" si="7"/>
        <v>3896989.4688971965</v>
      </c>
      <c r="G23" s="1124">
        <f t="shared" si="7"/>
        <v>3823703.0671960386</v>
      </c>
      <c r="H23" s="1136">
        <f t="shared" si="7"/>
        <v>31236594.139250003</v>
      </c>
      <c r="I23" s="1136">
        <f t="shared" si="7"/>
        <v>1472097.3012671</v>
      </c>
      <c r="J23" s="1136">
        <f t="shared" si="7"/>
        <v>5030924.0683439998</v>
      </c>
      <c r="K23" s="1125">
        <f>SUM(K12:K17)</f>
        <v>41563318.576057136</v>
      </c>
      <c r="M23" s="449"/>
      <c r="N23" s="449"/>
    </row>
    <row r="24" spans="1:15" ht="12.95" customHeight="1">
      <c r="A24" s="61" t="str">
        <f>'6.1'!A27</f>
        <v>rok</v>
      </c>
      <c r="B24" s="257">
        <f>SUM(B6:B17)</f>
        <v>860938.04873873445</v>
      </c>
      <c r="C24" s="257">
        <f>SUM(C6:C17)</f>
        <v>6645788.0029104538</v>
      </c>
      <c r="D24" s="257">
        <f t="shared" ref="D24:J24" si="8">SUM(D6:D17)</f>
        <v>317734.86196000001</v>
      </c>
      <c r="E24" s="257">
        <f t="shared" si="8"/>
        <v>740168.55999999994</v>
      </c>
      <c r="F24" s="264">
        <f t="shared" si="8"/>
        <v>8564629.4736091886</v>
      </c>
      <c r="G24" s="258">
        <f t="shared" si="8"/>
        <v>9177140.2212028001</v>
      </c>
      <c r="H24" s="257">
        <f t="shared" si="8"/>
        <v>70936220.58664</v>
      </c>
      <c r="I24" s="257">
        <f t="shared" si="8"/>
        <v>3399147.1356751001</v>
      </c>
      <c r="J24" s="257">
        <f t="shared" si="8"/>
        <v>7885125.7956809998</v>
      </c>
      <c r="K24" s="264">
        <f>SUM(K6:K17)</f>
        <v>91397633.739198923</v>
      </c>
      <c r="M24" s="449"/>
      <c r="N24" s="449"/>
    </row>
    <row r="25" spans="1:15" ht="15.95" customHeight="1"/>
    <row r="26" spans="1:15" ht="15.95" customHeight="1">
      <c r="A26" s="1844" t="s">
        <v>398</v>
      </c>
      <c r="B26" s="1844"/>
      <c r="C26" s="1844"/>
      <c r="D26" s="1844"/>
      <c r="E26" s="1844"/>
      <c r="F26" s="1278"/>
      <c r="G26" s="1844" t="s">
        <v>399</v>
      </c>
      <c r="H26" s="1844"/>
      <c r="I26" s="1844"/>
      <c r="J26" s="1844"/>
      <c r="K26" s="1844"/>
    </row>
    <row r="27" spans="1:15" ht="15.95" customHeight="1">
      <c r="A27" s="1844"/>
      <c r="B27" s="1844"/>
      <c r="C27" s="1844"/>
      <c r="D27" s="1844"/>
      <c r="E27" s="1844"/>
      <c r="F27" s="1278"/>
      <c r="G27" s="1844"/>
      <c r="H27" s="1844"/>
      <c r="I27" s="1844"/>
      <c r="J27" s="1844"/>
      <c r="K27" s="1844"/>
    </row>
    <row r="28" spans="1:15" ht="15.95" customHeight="1">
      <c r="E28" s="449"/>
      <c r="F28" s="449"/>
      <c r="G28" s="449"/>
      <c r="H28" s="449"/>
    </row>
    <row r="29" spans="1:15" ht="15.95" customHeight="1">
      <c r="D29" s="448" t="str">
        <f>B5</f>
        <v xml:space="preserve"> PP Distribuce</v>
      </c>
      <c r="E29" s="449">
        <f>B24/1000</f>
        <v>860.93804873873444</v>
      </c>
      <c r="F29" s="449"/>
      <c r="G29" s="449"/>
    </row>
    <row r="30" spans="1:15" ht="15.95" customHeight="1">
      <c r="D30" s="448" t="str">
        <f>C5</f>
        <v xml:space="preserve"> GasNet</v>
      </c>
      <c r="E30" s="449">
        <f>C24/1000</f>
        <v>6645.7880029104535</v>
      </c>
      <c r="F30" s="449"/>
      <c r="G30" s="449"/>
    </row>
    <row r="31" spans="1:15" ht="15.95" customHeight="1">
      <c r="D31" s="448" t="str">
        <f>D5</f>
        <v xml:space="preserve"> E.ON Distribuce</v>
      </c>
      <c r="E31" s="449">
        <f>D24/1000</f>
        <v>317.73486195999999</v>
      </c>
      <c r="F31" s="449"/>
      <c r="G31" s="449"/>
    </row>
    <row r="32" spans="1:15" ht="15.95" customHeight="1">
      <c r="D32" s="448" t="str">
        <f>E5</f>
        <v xml:space="preserve"> Ostatní společnosti</v>
      </c>
      <c r="E32" s="449">
        <f>E24/1000</f>
        <v>740.16855999999996</v>
      </c>
      <c r="F32" s="449"/>
      <c r="G32" s="449"/>
      <c r="H32" s="449"/>
    </row>
    <row r="33" spans="1:11" ht="15.95" customHeight="1">
      <c r="E33" s="449">
        <f>SUM(E29:E32)</f>
        <v>8564.6294736091877</v>
      </c>
      <c r="F33" s="449"/>
      <c r="G33" s="449"/>
      <c r="H33" s="449"/>
    </row>
    <row r="34" spans="1:11" ht="15.95" customHeight="1">
      <c r="E34" s="449"/>
      <c r="F34" s="449"/>
      <c r="G34" s="449"/>
      <c r="H34" s="449"/>
    </row>
    <row r="35" spans="1:11" ht="15.95" customHeight="1">
      <c r="E35" s="449"/>
      <c r="F35" s="449"/>
      <c r="G35" s="449"/>
    </row>
    <row r="36" spans="1:11" ht="15.95" customHeight="1"/>
    <row r="37" spans="1:11" ht="15.95" customHeight="1">
      <c r="A37" s="486"/>
      <c r="B37" s="486"/>
      <c r="C37" s="486"/>
      <c r="D37" s="486"/>
      <c r="E37" s="486"/>
      <c r="F37" s="486"/>
      <c r="G37" s="486"/>
      <c r="H37" s="486"/>
      <c r="I37" s="486"/>
      <c r="J37" s="486"/>
      <c r="K37" s="486"/>
    </row>
    <row r="38" spans="1:11" ht="16.5" customHeight="1">
      <c r="A38" s="1840" t="s">
        <v>400</v>
      </c>
      <c r="B38" s="1841"/>
      <c r="C38" s="1841"/>
      <c r="D38" s="1841"/>
      <c r="E38" s="1841"/>
      <c r="F38" s="1842"/>
      <c r="G38" s="1584" t="s">
        <v>401</v>
      </c>
      <c r="H38" s="1584"/>
      <c r="I38" s="1584"/>
      <c r="J38" s="1584"/>
      <c r="K38" s="1843"/>
    </row>
    <row r="39" spans="1:11" ht="71.25" customHeight="1">
      <c r="A39" s="259" t="s">
        <v>25</v>
      </c>
      <c r="B39" s="260" t="str">
        <f>B5</f>
        <v xml:space="preserve"> PP Distribuce</v>
      </c>
      <c r="C39" s="260" t="str">
        <f t="shared" ref="C39:F39" si="9">C5</f>
        <v xml:space="preserve"> GasNet</v>
      </c>
      <c r="D39" s="260" t="str">
        <f t="shared" si="9"/>
        <v xml:space="preserve"> E.ON Distribuce</v>
      </c>
      <c r="E39" s="265" t="str">
        <f t="shared" si="9"/>
        <v xml:space="preserve"> Ostatní společnosti</v>
      </c>
      <c r="F39" s="266" t="str">
        <f t="shared" si="9"/>
        <v xml:space="preserve"> Celkem ČR</v>
      </c>
      <c r="K39" s="1269"/>
    </row>
    <row r="40" spans="1:11" ht="12.95" customHeight="1">
      <c r="A40" s="261" t="s">
        <v>1</v>
      </c>
      <c r="B40" s="262">
        <v>11.223770491803284</v>
      </c>
      <c r="C40" s="262">
        <v>9.7746812386156687</v>
      </c>
      <c r="D40" s="262">
        <v>9.3461748633879687</v>
      </c>
      <c r="E40" s="37">
        <v>9.7876712328767077</v>
      </c>
      <c r="F40" s="267">
        <v>9.7876712328767077</v>
      </c>
      <c r="H40" s="761" t="str">
        <f>B39</f>
        <v xml:space="preserve"> PP Distribuce</v>
      </c>
      <c r="I40" s="665">
        <f>B40</f>
        <v>11.223770491803284</v>
      </c>
      <c r="K40" s="1269"/>
    </row>
    <row r="41" spans="1:11" ht="12.95" customHeight="1">
      <c r="A41" s="1266" t="s">
        <v>108</v>
      </c>
      <c r="B41" s="1267">
        <v>30</v>
      </c>
      <c r="C41" s="1267">
        <v>26.983333333333334</v>
      </c>
      <c r="D41" s="1267">
        <v>26.2</v>
      </c>
      <c r="E41" s="450">
        <v>26.8</v>
      </c>
      <c r="F41" s="1268">
        <v>26.8</v>
      </c>
      <c r="H41" s="761" t="str">
        <f>C39</f>
        <v xml:space="preserve"> GasNet</v>
      </c>
      <c r="I41" s="665">
        <f>C40</f>
        <v>9.7746812386156687</v>
      </c>
      <c r="K41" s="1269"/>
    </row>
    <row r="42" spans="1:11" ht="12.95" customHeight="1">
      <c r="A42" s="1266" t="s">
        <v>109</v>
      </c>
      <c r="B42" s="1267">
        <v>-5.4</v>
      </c>
      <c r="C42" s="1267">
        <v>-7.6999999999999993</v>
      </c>
      <c r="D42" s="1267">
        <v>-7.2</v>
      </c>
      <c r="E42" s="450">
        <v>-7.6</v>
      </c>
      <c r="F42" s="1268">
        <v>-7.6</v>
      </c>
      <c r="H42" s="761" t="str">
        <f>D39</f>
        <v xml:space="preserve"> E.ON Distribuce</v>
      </c>
      <c r="I42" s="665">
        <f>D40</f>
        <v>9.3461748633879687</v>
      </c>
      <c r="K42" s="1269"/>
    </row>
    <row r="43" spans="1:11" ht="12.95" customHeight="1">
      <c r="A43" s="1266" t="s">
        <v>24</v>
      </c>
      <c r="B43" s="1267">
        <v>9.1355191256830288</v>
      </c>
      <c r="C43" s="1267">
        <v>8.0715391621129413</v>
      </c>
      <c r="D43" s="1267">
        <v>7.5188524590163803</v>
      </c>
      <c r="E43" s="450">
        <v>7.9387978142076365</v>
      </c>
      <c r="F43" s="1268">
        <v>7.9387978142076365</v>
      </c>
      <c r="H43" s="761" t="str">
        <f>E39</f>
        <v xml:space="preserve"> Ostatní společnosti</v>
      </c>
      <c r="I43" s="665">
        <f>E40</f>
        <v>9.7876712328767077</v>
      </c>
      <c r="K43" s="1269"/>
    </row>
    <row r="44" spans="1:11" ht="12.95" customHeight="1">
      <c r="A44" s="1270" t="s">
        <v>23</v>
      </c>
      <c r="B44" s="1271">
        <v>2.0882513661202555</v>
      </c>
      <c r="C44" s="1271">
        <v>1.7031420765027274</v>
      </c>
      <c r="D44" s="1271">
        <v>1.8273224043715883</v>
      </c>
      <c r="E44" s="1272">
        <v>1.8488734186690712</v>
      </c>
      <c r="F44" s="1273">
        <v>1.8488734186690712</v>
      </c>
      <c r="G44" s="1274"/>
      <c r="H44" s="1275" t="str">
        <f>F39</f>
        <v xml:space="preserve"> Celkem ČR</v>
      </c>
      <c r="I44" s="1276">
        <f>F40</f>
        <v>9.7876712328767077</v>
      </c>
      <c r="J44" s="486"/>
      <c r="K44" s="1277"/>
    </row>
    <row r="46" spans="1:11">
      <c r="G46" s="450"/>
      <c r="H46" s="450"/>
      <c r="I46" s="450"/>
      <c r="J46" s="450"/>
      <c r="K46" s="450"/>
    </row>
  </sheetData>
  <mergeCells count="9">
    <mergeCell ref="A1:K1"/>
    <mergeCell ref="A3:K3"/>
    <mergeCell ref="A38:F38"/>
    <mergeCell ref="G38:K38"/>
    <mergeCell ref="A26:E27"/>
    <mergeCell ref="G26:K27"/>
    <mergeCell ref="A2:I2"/>
    <mergeCell ref="B4:F4"/>
    <mergeCell ref="G4:K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/>
  <dimension ref="A1:Q69"/>
  <sheetViews>
    <sheetView showGridLines="0" zoomScaleNormal="100" zoomScaleSheetLayoutView="100" workbookViewId="0">
      <selection sqref="A1:I1"/>
    </sheetView>
  </sheetViews>
  <sheetFormatPr defaultRowHeight="12.75"/>
  <cols>
    <col min="1" max="1" width="11.85546875" style="580" customWidth="1"/>
    <col min="2" max="2" width="19.5703125" style="580" customWidth="1"/>
    <col min="3" max="7" width="8.7109375" style="580" customWidth="1"/>
    <col min="8" max="9" width="9.7109375" style="580" customWidth="1"/>
    <col min="10" max="10" width="16.7109375" style="599" customWidth="1"/>
    <col min="11" max="241" width="9.140625" style="580"/>
    <col min="242" max="242" width="20.7109375" style="580" customWidth="1"/>
    <col min="243" max="252" width="10.7109375" style="580" customWidth="1"/>
    <col min="253" max="254" width="2.7109375" style="580" customWidth="1"/>
    <col min="255" max="497" width="9.140625" style="580"/>
    <col min="498" max="498" width="20.7109375" style="580" customWidth="1"/>
    <col min="499" max="508" width="10.7109375" style="580" customWidth="1"/>
    <col min="509" max="510" width="2.7109375" style="580" customWidth="1"/>
    <col min="511" max="753" width="9.140625" style="580"/>
    <col min="754" max="754" width="20.7109375" style="580" customWidth="1"/>
    <col min="755" max="764" width="10.7109375" style="580" customWidth="1"/>
    <col min="765" max="766" width="2.7109375" style="580" customWidth="1"/>
    <col min="767" max="1009" width="9.140625" style="580"/>
    <col min="1010" max="1010" width="20.7109375" style="580" customWidth="1"/>
    <col min="1011" max="1020" width="10.7109375" style="580" customWidth="1"/>
    <col min="1021" max="1022" width="2.7109375" style="580" customWidth="1"/>
    <col min="1023" max="1265" width="9.140625" style="580"/>
    <col min="1266" max="1266" width="20.7109375" style="580" customWidth="1"/>
    <col min="1267" max="1276" width="10.7109375" style="580" customWidth="1"/>
    <col min="1277" max="1278" width="2.7109375" style="580" customWidth="1"/>
    <col min="1279" max="1521" width="9.140625" style="580"/>
    <col min="1522" max="1522" width="20.7109375" style="580" customWidth="1"/>
    <col min="1523" max="1532" width="10.7109375" style="580" customWidth="1"/>
    <col min="1533" max="1534" width="2.7109375" style="580" customWidth="1"/>
    <col min="1535" max="1777" width="9.140625" style="580"/>
    <col min="1778" max="1778" width="20.7109375" style="580" customWidth="1"/>
    <col min="1779" max="1788" width="10.7109375" style="580" customWidth="1"/>
    <col min="1789" max="1790" width="2.7109375" style="580" customWidth="1"/>
    <col min="1791" max="2033" width="9.140625" style="580"/>
    <col min="2034" max="2034" width="20.7109375" style="580" customWidth="1"/>
    <col min="2035" max="2044" width="10.7109375" style="580" customWidth="1"/>
    <col min="2045" max="2046" width="2.7109375" style="580" customWidth="1"/>
    <col min="2047" max="2289" width="9.140625" style="580"/>
    <col min="2290" max="2290" width="20.7109375" style="580" customWidth="1"/>
    <col min="2291" max="2300" width="10.7109375" style="580" customWidth="1"/>
    <col min="2301" max="2302" width="2.7109375" style="580" customWidth="1"/>
    <col min="2303" max="2545" width="9.140625" style="580"/>
    <col min="2546" max="2546" width="20.7109375" style="580" customWidth="1"/>
    <col min="2547" max="2556" width="10.7109375" style="580" customWidth="1"/>
    <col min="2557" max="2558" width="2.7109375" style="580" customWidth="1"/>
    <col min="2559" max="2801" width="9.140625" style="580"/>
    <col min="2802" max="2802" width="20.7109375" style="580" customWidth="1"/>
    <col min="2803" max="2812" width="10.7109375" style="580" customWidth="1"/>
    <col min="2813" max="2814" width="2.7109375" style="580" customWidth="1"/>
    <col min="2815" max="3057" width="9.140625" style="580"/>
    <col min="3058" max="3058" width="20.7109375" style="580" customWidth="1"/>
    <col min="3059" max="3068" width="10.7109375" style="580" customWidth="1"/>
    <col min="3069" max="3070" width="2.7109375" style="580" customWidth="1"/>
    <col min="3071" max="3313" width="9.140625" style="580"/>
    <col min="3314" max="3314" width="20.7109375" style="580" customWidth="1"/>
    <col min="3315" max="3324" width="10.7109375" style="580" customWidth="1"/>
    <col min="3325" max="3326" width="2.7109375" style="580" customWidth="1"/>
    <col min="3327" max="3569" width="9.140625" style="580"/>
    <col min="3570" max="3570" width="20.7109375" style="580" customWidth="1"/>
    <col min="3571" max="3580" width="10.7109375" style="580" customWidth="1"/>
    <col min="3581" max="3582" width="2.7109375" style="580" customWidth="1"/>
    <col min="3583" max="3825" width="9.140625" style="580"/>
    <col min="3826" max="3826" width="20.7109375" style="580" customWidth="1"/>
    <col min="3827" max="3836" width="10.7109375" style="580" customWidth="1"/>
    <col min="3837" max="3838" width="2.7109375" style="580" customWidth="1"/>
    <col min="3839" max="4081" width="9.140625" style="580"/>
    <col min="4082" max="4082" width="20.7109375" style="580" customWidth="1"/>
    <col min="4083" max="4092" width="10.7109375" style="580" customWidth="1"/>
    <col min="4093" max="4094" width="2.7109375" style="580" customWidth="1"/>
    <col min="4095" max="4337" width="9.140625" style="580"/>
    <col min="4338" max="4338" width="20.7109375" style="580" customWidth="1"/>
    <col min="4339" max="4348" width="10.7109375" style="580" customWidth="1"/>
    <col min="4349" max="4350" width="2.7109375" style="580" customWidth="1"/>
    <col min="4351" max="4593" width="9.140625" style="580"/>
    <col min="4594" max="4594" width="20.7109375" style="580" customWidth="1"/>
    <col min="4595" max="4604" width="10.7109375" style="580" customWidth="1"/>
    <col min="4605" max="4606" width="2.7109375" style="580" customWidth="1"/>
    <col min="4607" max="4849" width="9.140625" style="580"/>
    <col min="4850" max="4850" width="20.7109375" style="580" customWidth="1"/>
    <col min="4851" max="4860" width="10.7109375" style="580" customWidth="1"/>
    <col min="4861" max="4862" width="2.7109375" style="580" customWidth="1"/>
    <col min="4863" max="5105" width="9.140625" style="580"/>
    <col min="5106" max="5106" width="20.7109375" style="580" customWidth="1"/>
    <col min="5107" max="5116" width="10.7109375" style="580" customWidth="1"/>
    <col min="5117" max="5118" width="2.7109375" style="580" customWidth="1"/>
    <col min="5119" max="5361" width="9.140625" style="580"/>
    <col min="5362" max="5362" width="20.7109375" style="580" customWidth="1"/>
    <col min="5363" max="5372" width="10.7109375" style="580" customWidth="1"/>
    <col min="5373" max="5374" width="2.7109375" style="580" customWidth="1"/>
    <col min="5375" max="5617" width="9.140625" style="580"/>
    <col min="5618" max="5618" width="20.7109375" style="580" customWidth="1"/>
    <col min="5619" max="5628" width="10.7109375" style="580" customWidth="1"/>
    <col min="5629" max="5630" width="2.7109375" style="580" customWidth="1"/>
    <col min="5631" max="5873" width="9.140625" style="580"/>
    <col min="5874" max="5874" width="20.7109375" style="580" customWidth="1"/>
    <col min="5875" max="5884" width="10.7109375" style="580" customWidth="1"/>
    <col min="5885" max="5886" width="2.7109375" style="580" customWidth="1"/>
    <col min="5887" max="6129" width="9.140625" style="580"/>
    <col min="6130" max="6130" width="20.7109375" style="580" customWidth="1"/>
    <col min="6131" max="6140" width="10.7109375" style="580" customWidth="1"/>
    <col min="6141" max="6142" width="2.7109375" style="580" customWidth="1"/>
    <col min="6143" max="6385" width="9.140625" style="580"/>
    <col min="6386" max="6386" width="20.7109375" style="580" customWidth="1"/>
    <col min="6387" max="6396" width="10.7109375" style="580" customWidth="1"/>
    <col min="6397" max="6398" width="2.7109375" style="580" customWidth="1"/>
    <col min="6399" max="6641" width="9.140625" style="580"/>
    <col min="6642" max="6642" width="20.7109375" style="580" customWidth="1"/>
    <col min="6643" max="6652" width="10.7109375" style="580" customWidth="1"/>
    <col min="6653" max="6654" width="2.7109375" style="580" customWidth="1"/>
    <col min="6655" max="6897" width="9.140625" style="580"/>
    <col min="6898" max="6898" width="20.7109375" style="580" customWidth="1"/>
    <col min="6899" max="6908" width="10.7109375" style="580" customWidth="1"/>
    <col min="6909" max="6910" width="2.7109375" style="580" customWidth="1"/>
    <col min="6911" max="7153" width="9.140625" style="580"/>
    <col min="7154" max="7154" width="20.7109375" style="580" customWidth="1"/>
    <col min="7155" max="7164" width="10.7109375" style="580" customWidth="1"/>
    <col min="7165" max="7166" width="2.7109375" style="580" customWidth="1"/>
    <col min="7167" max="7409" width="9.140625" style="580"/>
    <col min="7410" max="7410" width="20.7109375" style="580" customWidth="1"/>
    <col min="7411" max="7420" width="10.7109375" style="580" customWidth="1"/>
    <col min="7421" max="7422" width="2.7109375" style="580" customWidth="1"/>
    <col min="7423" max="7665" width="9.140625" style="580"/>
    <col min="7666" max="7666" width="20.7109375" style="580" customWidth="1"/>
    <col min="7667" max="7676" width="10.7109375" style="580" customWidth="1"/>
    <col min="7677" max="7678" width="2.7109375" style="580" customWidth="1"/>
    <col min="7679" max="7921" width="9.140625" style="580"/>
    <col min="7922" max="7922" width="20.7109375" style="580" customWidth="1"/>
    <col min="7923" max="7932" width="10.7109375" style="580" customWidth="1"/>
    <col min="7933" max="7934" width="2.7109375" style="580" customWidth="1"/>
    <col min="7935" max="8177" width="9.140625" style="580"/>
    <col min="8178" max="8178" width="20.7109375" style="580" customWidth="1"/>
    <col min="8179" max="8188" width="10.7109375" style="580" customWidth="1"/>
    <col min="8189" max="8190" width="2.7109375" style="580" customWidth="1"/>
    <col min="8191" max="8433" width="9.140625" style="580"/>
    <col min="8434" max="8434" width="20.7109375" style="580" customWidth="1"/>
    <col min="8435" max="8444" width="10.7109375" style="580" customWidth="1"/>
    <col min="8445" max="8446" width="2.7109375" style="580" customWidth="1"/>
    <col min="8447" max="8689" width="9.140625" style="580"/>
    <col min="8690" max="8690" width="20.7109375" style="580" customWidth="1"/>
    <col min="8691" max="8700" width="10.7109375" style="580" customWidth="1"/>
    <col min="8701" max="8702" width="2.7109375" style="580" customWidth="1"/>
    <col min="8703" max="8945" width="9.140625" style="580"/>
    <col min="8946" max="8946" width="20.7109375" style="580" customWidth="1"/>
    <col min="8947" max="8956" width="10.7109375" style="580" customWidth="1"/>
    <col min="8957" max="8958" width="2.7109375" style="580" customWidth="1"/>
    <col min="8959" max="9201" width="9.140625" style="580"/>
    <col min="9202" max="9202" width="20.7109375" style="580" customWidth="1"/>
    <col min="9203" max="9212" width="10.7109375" style="580" customWidth="1"/>
    <col min="9213" max="9214" width="2.7109375" style="580" customWidth="1"/>
    <col min="9215" max="9457" width="9.140625" style="580"/>
    <col min="9458" max="9458" width="20.7109375" style="580" customWidth="1"/>
    <col min="9459" max="9468" width="10.7109375" style="580" customWidth="1"/>
    <col min="9469" max="9470" width="2.7109375" style="580" customWidth="1"/>
    <col min="9471" max="9713" width="9.140625" style="580"/>
    <col min="9714" max="9714" width="20.7109375" style="580" customWidth="1"/>
    <col min="9715" max="9724" width="10.7109375" style="580" customWidth="1"/>
    <col min="9725" max="9726" width="2.7109375" style="580" customWidth="1"/>
    <col min="9727" max="9969" width="9.140625" style="580"/>
    <col min="9970" max="9970" width="20.7109375" style="580" customWidth="1"/>
    <col min="9971" max="9980" width="10.7109375" style="580" customWidth="1"/>
    <col min="9981" max="9982" width="2.7109375" style="580" customWidth="1"/>
    <col min="9983" max="10225" width="9.140625" style="580"/>
    <col min="10226" max="10226" width="20.7109375" style="580" customWidth="1"/>
    <col min="10227" max="10236" width="10.7109375" style="580" customWidth="1"/>
    <col min="10237" max="10238" width="2.7109375" style="580" customWidth="1"/>
    <col min="10239" max="10481" width="9.140625" style="580"/>
    <col min="10482" max="10482" width="20.7109375" style="580" customWidth="1"/>
    <col min="10483" max="10492" width="10.7109375" style="580" customWidth="1"/>
    <col min="10493" max="10494" width="2.7109375" style="580" customWidth="1"/>
    <col min="10495" max="10737" width="9.140625" style="580"/>
    <col min="10738" max="10738" width="20.7109375" style="580" customWidth="1"/>
    <col min="10739" max="10748" width="10.7109375" style="580" customWidth="1"/>
    <col min="10749" max="10750" width="2.7109375" style="580" customWidth="1"/>
    <col min="10751" max="10993" width="9.140625" style="580"/>
    <col min="10994" max="10994" width="20.7109375" style="580" customWidth="1"/>
    <col min="10995" max="11004" width="10.7109375" style="580" customWidth="1"/>
    <col min="11005" max="11006" width="2.7109375" style="580" customWidth="1"/>
    <col min="11007" max="11249" width="9.140625" style="580"/>
    <col min="11250" max="11250" width="20.7109375" style="580" customWidth="1"/>
    <col min="11251" max="11260" width="10.7109375" style="580" customWidth="1"/>
    <col min="11261" max="11262" width="2.7109375" style="580" customWidth="1"/>
    <col min="11263" max="11505" width="9.140625" style="580"/>
    <col min="11506" max="11506" width="20.7109375" style="580" customWidth="1"/>
    <col min="11507" max="11516" width="10.7109375" style="580" customWidth="1"/>
    <col min="11517" max="11518" width="2.7109375" style="580" customWidth="1"/>
    <col min="11519" max="11761" width="9.140625" style="580"/>
    <col min="11762" max="11762" width="20.7109375" style="580" customWidth="1"/>
    <col min="11763" max="11772" width="10.7109375" style="580" customWidth="1"/>
    <col min="11773" max="11774" width="2.7109375" style="580" customWidth="1"/>
    <col min="11775" max="12017" width="9.140625" style="580"/>
    <col min="12018" max="12018" width="20.7109375" style="580" customWidth="1"/>
    <col min="12019" max="12028" width="10.7109375" style="580" customWidth="1"/>
    <col min="12029" max="12030" width="2.7109375" style="580" customWidth="1"/>
    <col min="12031" max="12273" width="9.140625" style="580"/>
    <col min="12274" max="12274" width="20.7109375" style="580" customWidth="1"/>
    <col min="12275" max="12284" width="10.7109375" style="580" customWidth="1"/>
    <col min="12285" max="12286" width="2.7109375" style="580" customWidth="1"/>
    <col min="12287" max="12529" width="9.140625" style="580"/>
    <col min="12530" max="12530" width="20.7109375" style="580" customWidth="1"/>
    <col min="12531" max="12540" width="10.7109375" style="580" customWidth="1"/>
    <col min="12541" max="12542" width="2.7109375" style="580" customWidth="1"/>
    <col min="12543" max="12785" width="9.140625" style="580"/>
    <col min="12786" max="12786" width="20.7109375" style="580" customWidth="1"/>
    <col min="12787" max="12796" width="10.7109375" style="580" customWidth="1"/>
    <col min="12797" max="12798" width="2.7109375" style="580" customWidth="1"/>
    <col min="12799" max="13041" width="9.140625" style="580"/>
    <col min="13042" max="13042" width="20.7109375" style="580" customWidth="1"/>
    <col min="13043" max="13052" width="10.7109375" style="580" customWidth="1"/>
    <col min="13053" max="13054" width="2.7109375" style="580" customWidth="1"/>
    <col min="13055" max="13297" width="9.140625" style="580"/>
    <col min="13298" max="13298" width="20.7109375" style="580" customWidth="1"/>
    <col min="13299" max="13308" width="10.7109375" style="580" customWidth="1"/>
    <col min="13309" max="13310" width="2.7109375" style="580" customWidth="1"/>
    <col min="13311" max="13553" width="9.140625" style="580"/>
    <col min="13554" max="13554" width="20.7109375" style="580" customWidth="1"/>
    <col min="13555" max="13564" width="10.7109375" style="580" customWidth="1"/>
    <col min="13565" max="13566" width="2.7109375" style="580" customWidth="1"/>
    <col min="13567" max="13809" width="9.140625" style="580"/>
    <col min="13810" max="13810" width="20.7109375" style="580" customWidth="1"/>
    <col min="13811" max="13820" width="10.7109375" style="580" customWidth="1"/>
    <col min="13821" max="13822" width="2.7109375" style="580" customWidth="1"/>
    <col min="13823" max="14065" width="9.140625" style="580"/>
    <col min="14066" max="14066" width="20.7109375" style="580" customWidth="1"/>
    <col min="14067" max="14076" width="10.7109375" style="580" customWidth="1"/>
    <col min="14077" max="14078" width="2.7109375" style="580" customWidth="1"/>
    <col min="14079" max="14321" width="9.140625" style="580"/>
    <col min="14322" max="14322" width="20.7109375" style="580" customWidth="1"/>
    <col min="14323" max="14332" width="10.7109375" style="580" customWidth="1"/>
    <col min="14333" max="14334" width="2.7109375" style="580" customWidth="1"/>
    <col min="14335" max="14577" width="9.140625" style="580"/>
    <col min="14578" max="14578" width="20.7109375" style="580" customWidth="1"/>
    <col min="14579" max="14588" width="10.7109375" style="580" customWidth="1"/>
    <col min="14589" max="14590" width="2.7109375" style="580" customWidth="1"/>
    <col min="14591" max="14833" width="9.140625" style="580"/>
    <col min="14834" max="14834" width="20.7109375" style="580" customWidth="1"/>
    <col min="14835" max="14844" width="10.7109375" style="580" customWidth="1"/>
    <col min="14845" max="14846" width="2.7109375" style="580" customWidth="1"/>
    <col min="14847" max="15089" width="9.140625" style="580"/>
    <col min="15090" max="15090" width="20.7109375" style="580" customWidth="1"/>
    <col min="15091" max="15100" width="10.7109375" style="580" customWidth="1"/>
    <col min="15101" max="15102" width="2.7109375" style="580" customWidth="1"/>
    <col min="15103" max="15345" width="9.140625" style="580"/>
    <col min="15346" max="15346" width="20.7109375" style="580" customWidth="1"/>
    <col min="15347" max="15356" width="10.7109375" style="580" customWidth="1"/>
    <col min="15357" max="15358" width="2.7109375" style="580" customWidth="1"/>
    <col min="15359" max="15601" width="9.140625" style="580"/>
    <col min="15602" max="15602" width="20.7109375" style="580" customWidth="1"/>
    <col min="15603" max="15612" width="10.7109375" style="580" customWidth="1"/>
    <col min="15613" max="15614" width="2.7109375" style="580" customWidth="1"/>
    <col min="15615" max="15857" width="9.140625" style="580"/>
    <col min="15858" max="15858" width="20.7109375" style="580" customWidth="1"/>
    <col min="15859" max="15868" width="10.7109375" style="580" customWidth="1"/>
    <col min="15869" max="15870" width="2.7109375" style="580" customWidth="1"/>
    <col min="15871" max="16113" width="9.140625" style="580"/>
    <col min="16114" max="16114" width="20.7109375" style="580" customWidth="1"/>
    <col min="16115" max="16124" width="10.7109375" style="580" customWidth="1"/>
    <col min="16125" max="16126" width="2.7109375" style="580" customWidth="1"/>
    <col min="16127" max="16384" width="9.140625" style="580"/>
  </cols>
  <sheetData>
    <row r="1" spans="1:15" ht="18" customHeight="1">
      <c r="A1" s="1648" t="s">
        <v>522</v>
      </c>
      <c r="B1" s="1648"/>
      <c r="C1" s="1648"/>
      <c r="D1" s="1648"/>
      <c r="E1" s="1648"/>
      <c r="F1" s="1648"/>
      <c r="G1" s="1648"/>
      <c r="H1" s="1648"/>
      <c r="I1" s="1648"/>
    </row>
    <row r="2" spans="1:15" ht="5.0999999999999996" customHeight="1">
      <c r="A2" s="696"/>
      <c r="B2" s="638"/>
      <c r="C2" s="638"/>
      <c r="D2" s="638"/>
      <c r="E2" s="636"/>
      <c r="F2" s="636"/>
      <c r="G2" s="636"/>
      <c r="H2" s="636"/>
      <c r="I2" s="636"/>
    </row>
    <row r="3" spans="1:15" ht="21.75" customHeight="1">
      <c r="A3" s="1614">
        <v>2019</v>
      </c>
      <c r="B3" s="1615"/>
      <c r="C3" s="1615"/>
      <c r="D3" s="1615"/>
      <c r="E3" s="1615"/>
      <c r="F3" s="1615"/>
      <c r="G3" s="1615"/>
      <c r="H3" s="1615"/>
      <c r="I3" s="1616"/>
    </row>
    <row r="4" spans="1:15" ht="21" customHeight="1">
      <c r="A4" s="268"/>
      <c r="B4" s="93"/>
      <c r="C4" s="269"/>
      <c r="D4" s="270"/>
      <c r="E4" s="271"/>
      <c r="F4" s="272"/>
      <c r="G4" s="1803" t="s">
        <v>48</v>
      </c>
      <c r="H4" s="271"/>
      <c r="I4" s="273"/>
    </row>
    <row r="5" spans="1:15" ht="12.95" customHeight="1">
      <c r="A5" s="274"/>
      <c r="B5" s="274"/>
      <c r="C5" s="1848" t="s">
        <v>299</v>
      </c>
      <c r="D5" s="1849"/>
      <c r="E5" s="1848" t="s">
        <v>429</v>
      </c>
      <c r="F5" s="1849"/>
      <c r="G5" s="1805"/>
      <c r="H5" s="1848" t="s">
        <v>3</v>
      </c>
      <c r="I5" s="1849"/>
      <c r="J5" s="631"/>
    </row>
    <row r="6" spans="1:15" ht="12.6" customHeight="1">
      <c r="A6" s="85"/>
      <c r="B6" s="275" t="s">
        <v>332</v>
      </c>
      <c r="C6" s="87">
        <v>2019</v>
      </c>
      <c r="D6" s="88">
        <v>2018</v>
      </c>
      <c r="E6" s="87">
        <v>2019</v>
      </c>
      <c r="F6" s="88">
        <v>2018</v>
      </c>
      <c r="G6" s="87" t="s">
        <v>50</v>
      </c>
      <c r="H6" s="87">
        <v>2019</v>
      </c>
      <c r="I6" s="88">
        <v>2018</v>
      </c>
      <c r="J6" s="631"/>
    </row>
    <row r="7" spans="1:15" ht="12.6" customHeight="1">
      <c r="A7" s="1647" t="s">
        <v>467</v>
      </c>
      <c r="B7" s="1283" t="s">
        <v>322</v>
      </c>
      <c r="C7" s="1284">
        <v>7812</v>
      </c>
      <c r="D7" s="1285">
        <v>7459</v>
      </c>
      <c r="E7" s="686">
        <v>602805.64045932121</v>
      </c>
      <c r="F7" s="687">
        <v>606499.96430167009</v>
      </c>
      <c r="G7" s="688">
        <f>(E7-F7)/E7</f>
        <v>-6.1285488960154851E-3</v>
      </c>
      <c r="H7" s="686">
        <v>6436253.4003080456</v>
      </c>
      <c r="I7" s="687">
        <v>6470770.5514427004</v>
      </c>
      <c r="J7" s="631"/>
      <c r="K7" s="579"/>
      <c r="L7" s="579"/>
      <c r="M7" s="579"/>
      <c r="N7" s="579"/>
      <c r="O7" s="579"/>
    </row>
    <row r="8" spans="1:15" ht="12.6" customHeight="1">
      <c r="A8" s="1647"/>
      <c r="B8" s="1286" t="s">
        <v>333</v>
      </c>
      <c r="C8" s="1287">
        <v>0</v>
      </c>
      <c r="D8" s="1288">
        <v>0</v>
      </c>
      <c r="E8" s="690">
        <v>0</v>
      </c>
      <c r="F8" s="691">
        <v>0</v>
      </c>
      <c r="G8" s="693" t="e">
        <f t="shared" ref="G8:G30" si="0">(E8-F8)/E8</f>
        <v>#DIV/0!</v>
      </c>
      <c r="H8" s="690">
        <v>0</v>
      </c>
      <c r="I8" s="691">
        <v>0</v>
      </c>
      <c r="J8" s="631"/>
      <c r="K8" s="579"/>
      <c r="L8" s="579"/>
      <c r="M8" s="579"/>
      <c r="N8" s="579"/>
      <c r="O8" s="579"/>
    </row>
    <row r="9" spans="1:15" ht="12.6" customHeight="1">
      <c r="A9" s="1647"/>
      <c r="B9" s="1286" t="s">
        <v>334</v>
      </c>
      <c r="C9" s="1287">
        <v>0</v>
      </c>
      <c r="D9" s="1288">
        <v>0</v>
      </c>
      <c r="E9" s="690">
        <v>0</v>
      </c>
      <c r="F9" s="691">
        <v>0</v>
      </c>
      <c r="G9" s="693" t="e">
        <f t="shared" si="0"/>
        <v>#DIV/0!</v>
      </c>
      <c r="H9" s="690">
        <v>0</v>
      </c>
      <c r="I9" s="691">
        <v>0</v>
      </c>
      <c r="J9" s="631"/>
      <c r="K9" s="579"/>
      <c r="L9" s="579"/>
      <c r="M9" s="579"/>
      <c r="N9" s="579"/>
      <c r="O9" s="579"/>
    </row>
    <row r="10" spans="1:15" ht="12.6" customHeight="1">
      <c r="A10" s="1647"/>
      <c r="B10" s="1286" t="s">
        <v>335</v>
      </c>
      <c r="C10" s="1287">
        <v>0</v>
      </c>
      <c r="D10" s="1288">
        <v>0</v>
      </c>
      <c r="E10" s="690">
        <v>0</v>
      </c>
      <c r="F10" s="691">
        <v>0</v>
      </c>
      <c r="G10" s="693" t="e">
        <f t="shared" si="0"/>
        <v>#DIV/0!</v>
      </c>
      <c r="H10" s="690">
        <v>0</v>
      </c>
      <c r="I10" s="691">
        <v>0</v>
      </c>
      <c r="J10" s="631"/>
      <c r="K10" s="579"/>
      <c r="L10" s="579"/>
      <c r="M10" s="579"/>
      <c r="N10" s="579"/>
      <c r="O10" s="579"/>
    </row>
    <row r="11" spans="1:15" ht="12.6" customHeight="1">
      <c r="A11" s="1647"/>
      <c r="B11" s="1286" t="s">
        <v>336</v>
      </c>
      <c r="C11" s="1287">
        <v>0</v>
      </c>
      <c r="D11" s="1288">
        <v>0</v>
      </c>
      <c r="E11" s="690">
        <v>0</v>
      </c>
      <c r="F11" s="691">
        <v>0</v>
      </c>
      <c r="G11" s="693" t="e">
        <f t="shared" si="0"/>
        <v>#DIV/0!</v>
      </c>
      <c r="H11" s="690">
        <v>0</v>
      </c>
      <c r="I11" s="691">
        <v>0</v>
      </c>
      <c r="J11" s="631"/>
      <c r="K11" s="579"/>
      <c r="L11" s="579"/>
      <c r="M11" s="579"/>
      <c r="N11" s="579"/>
      <c r="O11" s="579"/>
    </row>
    <row r="12" spans="1:15" ht="12.6" customHeight="1">
      <c r="A12" s="1647"/>
      <c r="B12" s="1286" t="s">
        <v>337</v>
      </c>
      <c r="C12" s="1287">
        <v>0</v>
      </c>
      <c r="D12" s="1288">
        <v>0</v>
      </c>
      <c r="E12" s="690">
        <v>0</v>
      </c>
      <c r="F12" s="691">
        <v>0</v>
      </c>
      <c r="G12" s="693" t="e">
        <f t="shared" si="0"/>
        <v>#DIV/0!</v>
      </c>
      <c r="H12" s="690">
        <v>0</v>
      </c>
      <c r="I12" s="691">
        <v>0</v>
      </c>
      <c r="J12" s="631"/>
      <c r="K12" s="579"/>
      <c r="L12" s="579"/>
      <c r="M12" s="579"/>
      <c r="N12" s="579"/>
      <c r="O12" s="579"/>
    </row>
    <row r="13" spans="1:15" ht="12.6" customHeight="1">
      <c r="A13" s="1647"/>
      <c r="B13" s="1286" t="s">
        <v>338</v>
      </c>
      <c r="C13" s="1287">
        <v>0</v>
      </c>
      <c r="D13" s="1288">
        <v>0</v>
      </c>
      <c r="E13" s="690">
        <v>0</v>
      </c>
      <c r="F13" s="691">
        <v>0</v>
      </c>
      <c r="G13" s="693" t="e">
        <f t="shared" si="0"/>
        <v>#DIV/0!</v>
      </c>
      <c r="H13" s="690">
        <v>0</v>
      </c>
      <c r="I13" s="691">
        <v>0</v>
      </c>
      <c r="J13" s="631"/>
      <c r="K13" s="579"/>
      <c r="L13" s="579"/>
      <c r="M13" s="579"/>
      <c r="N13" s="579"/>
      <c r="O13" s="579"/>
    </row>
    <row r="14" spans="1:15" ht="12.6" customHeight="1">
      <c r="A14" s="1647"/>
      <c r="B14" s="276" t="s">
        <v>331</v>
      </c>
      <c r="C14" s="90">
        <f>SUM(C7:C13)</f>
        <v>7812</v>
      </c>
      <c r="D14" s="91">
        <f>SUM(D7:D13)</f>
        <v>7459</v>
      </c>
      <c r="E14" s="90">
        <f>SUM(E7:E13)</f>
        <v>602805.64045932121</v>
      </c>
      <c r="F14" s="91">
        <v>606499.96430167009</v>
      </c>
      <c r="G14" s="92">
        <f t="shared" si="0"/>
        <v>-6.1285488960154851E-3</v>
      </c>
      <c r="H14" s="90">
        <v>10943765.544156112</v>
      </c>
      <c r="I14" s="91">
        <v>6470770.5514427004</v>
      </c>
      <c r="J14" s="631"/>
      <c r="L14" s="579"/>
      <c r="M14" s="579"/>
    </row>
    <row r="15" spans="1:15" ht="12.6" customHeight="1">
      <c r="A15" s="1647" t="s">
        <v>468</v>
      </c>
      <c r="B15" s="1283" t="s">
        <v>322</v>
      </c>
      <c r="C15" s="1284">
        <v>164</v>
      </c>
      <c r="D15" s="1285">
        <v>165</v>
      </c>
      <c r="E15" s="686">
        <v>12325.282999999999</v>
      </c>
      <c r="F15" s="687">
        <v>12484.146000000001</v>
      </c>
      <c r="G15" s="688">
        <f t="shared" si="0"/>
        <v>-1.2889196945822761E-2</v>
      </c>
      <c r="H15" s="686">
        <v>129211.743</v>
      </c>
      <c r="I15" s="687">
        <v>130879.30900000001</v>
      </c>
      <c r="K15" s="579"/>
      <c r="L15" s="579"/>
      <c r="M15" s="579"/>
      <c r="N15" s="579"/>
    </row>
    <row r="16" spans="1:15" ht="12.6" customHeight="1">
      <c r="A16" s="1647"/>
      <c r="B16" s="1286" t="s">
        <v>333</v>
      </c>
      <c r="C16" s="1287">
        <v>8</v>
      </c>
      <c r="D16" s="1288">
        <v>8</v>
      </c>
      <c r="E16" s="690">
        <v>668563.29</v>
      </c>
      <c r="F16" s="691">
        <v>751948.24</v>
      </c>
      <c r="G16" s="692">
        <f t="shared" si="0"/>
        <v>-0.12472259731760017</v>
      </c>
      <c r="H16" s="690">
        <v>3536781.7800000003</v>
      </c>
      <c r="I16" s="691">
        <v>4026818.16</v>
      </c>
      <c r="J16" s="631"/>
      <c r="K16" s="579"/>
      <c r="L16" s="579"/>
      <c r="M16" s="579"/>
      <c r="N16" s="579"/>
    </row>
    <row r="17" spans="1:17" ht="12.6" customHeight="1">
      <c r="A17" s="1647"/>
      <c r="B17" s="1286" t="s">
        <v>334</v>
      </c>
      <c r="C17" s="1287">
        <v>12</v>
      </c>
      <c r="D17" s="1288">
        <v>11</v>
      </c>
      <c r="E17" s="690">
        <v>80149.455476129864</v>
      </c>
      <c r="F17" s="691">
        <v>84151.730996180777</v>
      </c>
      <c r="G17" s="692">
        <f t="shared" si="0"/>
        <v>-4.9935155470181222E-2</v>
      </c>
      <c r="H17" s="690">
        <v>836176.82028666674</v>
      </c>
      <c r="I17" s="691">
        <v>871438.45482666662</v>
      </c>
      <c r="J17" s="631"/>
      <c r="K17" s="579"/>
    </row>
    <row r="18" spans="1:17" ht="12.6" customHeight="1">
      <c r="A18" s="1647"/>
      <c r="B18" s="1286" t="s">
        <v>335</v>
      </c>
      <c r="C18" s="1287">
        <v>0</v>
      </c>
      <c r="D18" s="1288">
        <v>0</v>
      </c>
      <c r="E18" s="690">
        <v>0</v>
      </c>
      <c r="F18" s="691">
        <v>0</v>
      </c>
      <c r="G18" s="693" t="e">
        <f t="shared" si="0"/>
        <v>#DIV/0!</v>
      </c>
      <c r="H18" s="690">
        <v>0</v>
      </c>
      <c r="I18" s="691">
        <v>0</v>
      </c>
      <c r="J18" s="631"/>
      <c r="K18" s="579"/>
    </row>
    <row r="19" spans="1:17" ht="12.6" customHeight="1">
      <c r="A19" s="1647"/>
      <c r="B19" s="1286" t="s">
        <v>336</v>
      </c>
      <c r="C19" s="1287">
        <v>1</v>
      </c>
      <c r="D19" s="1288">
        <v>1</v>
      </c>
      <c r="E19" s="690">
        <v>1400.3</v>
      </c>
      <c r="F19" s="691">
        <v>1539</v>
      </c>
      <c r="G19" s="692">
        <f t="shared" si="0"/>
        <v>-9.9050203527815503E-2</v>
      </c>
      <c r="H19" s="690">
        <v>5292.1</v>
      </c>
      <c r="I19" s="691">
        <v>5665</v>
      </c>
      <c r="J19" s="631"/>
      <c r="K19" s="579"/>
    </row>
    <row r="20" spans="1:17" ht="12.6" customHeight="1">
      <c r="A20" s="1647"/>
      <c r="B20" s="1286" t="s">
        <v>337</v>
      </c>
      <c r="C20" s="1287">
        <v>0</v>
      </c>
      <c r="D20" s="1288">
        <v>0</v>
      </c>
      <c r="E20" s="690">
        <v>0</v>
      </c>
      <c r="F20" s="691">
        <v>0</v>
      </c>
      <c r="G20" s="693" t="e">
        <f t="shared" si="0"/>
        <v>#DIV/0!</v>
      </c>
      <c r="H20" s="690">
        <v>0</v>
      </c>
      <c r="I20" s="691">
        <v>0</v>
      </c>
      <c r="J20" s="631"/>
      <c r="K20" s="579"/>
    </row>
    <row r="21" spans="1:17" ht="12.6" customHeight="1">
      <c r="A21" s="1647"/>
      <c r="B21" s="1286" t="s">
        <v>338</v>
      </c>
      <c r="C21" s="1287">
        <v>230</v>
      </c>
      <c r="D21" s="1288">
        <v>230</v>
      </c>
      <c r="E21" s="690">
        <v>1.8969999999999998</v>
      </c>
      <c r="F21" s="691">
        <v>4.0314999999999994</v>
      </c>
      <c r="G21" s="692">
        <f t="shared" si="0"/>
        <v>-1.125197680548234</v>
      </c>
      <c r="H21" s="690">
        <v>49.700561399999998</v>
      </c>
      <c r="I21" s="691">
        <v>105.60410800000002</v>
      </c>
      <c r="J21" s="631"/>
      <c r="K21" s="579"/>
    </row>
    <row r="22" spans="1:17" ht="12.6" customHeight="1">
      <c r="A22" s="1647"/>
      <c r="B22" s="276" t="s">
        <v>331</v>
      </c>
      <c r="C22" s="277">
        <f>SUM(C15:C21)</f>
        <v>415</v>
      </c>
      <c r="D22" s="278">
        <f>SUM(D15:D21)</f>
        <v>415</v>
      </c>
      <c r="E22" s="90">
        <f t="shared" ref="E22" si="1">SUM(E15:E21)</f>
        <v>762440.22547613003</v>
      </c>
      <c r="F22" s="91">
        <v>850127.14849618077</v>
      </c>
      <c r="G22" s="92">
        <f t="shared" si="0"/>
        <v>-0.11500825912653265</v>
      </c>
      <c r="H22" s="90">
        <v>10943765.544156112</v>
      </c>
      <c r="I22" s="91">
        <v>5034906.5279346667</v>
      </c>
      <c r="J22" s="631"/>
    </row>
    <row r="23" spans="1:17" ht="12.6" customHeight="1">
      <c r="A23" s="1647" t="s">
        <v>356</v>
      </c>
      <c r="B23" s="1283" t="s">
        <v>322</v>
      </c>
      <c r="C23" s="1284">
        <f>C7+C15</f>
        <v>7976</v>
      </c>
      <c r="D23" s="1285">
        <v>7624</v>
      </c>
      <c r="E23" s="686">
        <f>E7+E15</f>
        <v>615130.92345932126</v>
      </c>
      <c r="F23" s="687">
        <v>618984.11030167004</v>
      </c>
      <c r="G23" s="688">
        <f t="shared" si="0"/>
        <v>-6.2640109534398787E-3</v>
      </c>
      <c r="H23" s="686">
        <f>H7+H15</f>
        <v>6565465.1433080453</v>
      </c>
      <c r="I23" s="687">
        <v>6601649.8604427008</v>
      </c>
      <c r="J23" s="631"/>
      <c r="K23" s="579"/>
      <c r="O23" s="579"/>
      <c r="P23" s="579"/>
      <c r="Q23" s="579"/>
    </row>
    <row r="24" spans="1:17" ht="12.6" customHeight="1">
      <c r="A24" s="1647"/>
      <c r="B24" s="1286" t="s">
        <v>333</v>
      </c>
      <c r="C24" s="1287">
        <f t="shared" ref="C24" si="2">C8+C16</f>
        <v>8</v>
      </c>
      <c r="D24" s="1288">
        <v>8</v>
      </c>
      <c r="E24" s="690">
        <f t="shared" ref="E24" si="3">E8+E16</f>
        <v>668563.29</v>
      </c>
      <c r="F24" s="691">
        <v>751948.24</v>
      </c>
      <c r="G24" s="692">
        <f t="shared" si="0"/>
        <v>-0.12472259731760017</v>
      </c>
      <c r="H24" s="690">
        <f t="shared" ref="H24" si="4">H8+H16</f>
        <v>3536781.7800000003</v>
      </c>
      <c r="I24" s="691">
        <v>4026818.16</v>
      </c>
      <c r="J24" s="631"/>
      <c r="K24" s="579"/>
      <c r="O24" s="579"/>
      <c r="P24" s="579"/>
      <c r="Q24" s="579"/>
    </row>
    <row r="25" spans="1:17" ht="12.6" customHeight="1">
      <c r="A25" s="1647"/>
      <c r="B25" s="1286" t="s">
        <v>334</v>
      </c>
      <c r="C25" s="1287">
        <f t="shared" ref="C25" si="5">C9+C17</f>
        <v>12</v>
      </c>
      <c r="D25" s="1288">
        <v>11</v>
      </c>
      <c r="E25" s="690">
        <f t="shared" ref="E25" si="6">E9+E17</f>
        <v>80149.455476129864</v>
      </c>
      <c r="F25" s="691">
        <v>84151.730996180777</v>
      </c>
      <c r="G25" s="692">
        <f t="shared" si="0"/>
        <v>-4.9935155470181222E-2</v>
      </c>
      <c r="H25" s="690">
        <f t="shared" ref="H25" si="7">H9+H17</f>
        <v>836176.82028666674</v>
      </c>
      <c r="I25" s="691">
        <v>871438.45482666662</v>
      </c>
      <c r="J25" s="631"/>
      <c r="K25" s="579"/>
      <c r="O25" s="579"/>
      <c r="P25" s="579"/>
      <c r="Q25" s="579"/>
    </row>
    <row r="26" spans="1:17" ht="12.6" customHeight="1">
      <c r="A26" s="1647"/>
      <c r="B26" s="1286" t="s">
        <v>335</v>
      </c>
      <c r="C26" s="1287">
        <f t="shared" ref="C26" si="8">C10+C18</f>
        <v>0</v>
      </c>
      <c r="D26" s="1288">
        <v>0</v>
      </c>
      <c r="E26" s="690">
        <f t="shared" ref="E26" si="9">E10+E18</f>
        <v>0</v>
      </c>
      <c r="F26" s="691">
        <v>0</v>
      </c>
      <c r="G26" s="693" t="e">
        <f t="shared" si="0"/>
        <v>#DIV/0!</v>
      </c>
      <c r="H26" s="690">
        <f t="shared" ref="H26" si="10">H10+H18</f>
        <v>0</v>
      </c>
      <c r="I26" s="691">
        <v>0</v>
      </c>
      <c r="J26" s="631"/>
      <c r="K26" s="579"/>
      <c r="O26" s="579"/>
      <c r="P26" s="579"/>
      <c r="Q26" s="579"/>
    </row>
    <row r="27" spans="1:17" ht="12.6" customHeight="1">
      <c r="A27" s="1647"/>
      <c r="B27" s="1286" t="s">
        <v>336</v>
      </c>
      <c r="C27" s="1287">
        <f t="shared" ref="C27" si="11">C11+C19</f>
        <v>1</v>
      </c>
      <c r="D27" s="1288">
        <v>1</v>
      </c>
      <c r="E27" s="690">
        <f t="shared" ref="E27" si="12">E11+E19</f>
        <v>1400.3</v>
      </c>
      <c r="F27" s="691">
        <v>1539</v>
      </c>
      <c r="G27" s="692">
        <f t="shared" si="0"/>
        <v>-9.9050203527815503E-2</v>
      </c>
      <c r="H27" s="690">
        <f t="shared" ref="H27" si="13">H11+H19</f>
        <v>5292.1</v>
      </c>
      <c r="I27" s="691">
        <v>5665</v>
      </c>
      <c r="J27" s="631"/>
      <c r="K27" s="579"/>
      <c r="O27" s="579"/>
      <c r="P27" s="579"/>
      <c r="Q27" s="579"/>
    </row>
    <row r="28" spans="1:17" ht="12.6" customHeight="1">
      <c r="A28" s="1647"/>
      <c r="B28" s="1286" t="s">
        <v>337</v>
      </c>
      <c r="C28" s="1287">
        <f t="shared" ref="C28" si="14">C12+C20</f>
        <v>0</v>
      </c>
      <c r="D28" s="1288">
        <v>0</v>
      </c>
      <c r="E28" s="690">
        <f t="shared" ref="E28" si="15">E12+E20</f>
        <v>0</v>
      </c>
      <c r="F28" s="691">
        <v>0</v>
      </c>
      <c r="G28" s="693" t="e">
        <f t="shared" si="0"/>
        <v>#DIV/0!</v>
      </c>
      <c r="H28" s="690">
        <f t="shared" ref="H28" si="16">H12+H20</f>
        <v>0</v>
      </c>
      <c r="I28" s="691">
        <v>0</v>
      </c>
      <c r="J28" s="631"/>
      <c r="K28" s="579"/>
      <c r="O28" s="579"/>
      <c r="P28" s="579"/>
      <c r="Q28" s="579"/>
    </row>
    <row r="29" spans="1:17" ht="12.6" customHeight="1">
      <c r="A29" s="1647"/>
      <c r="B29" s="1286" t="s">
        <v>338</v>
      </c>
      <c r="C29" s="1287">
        <f t="shared" ref="C29" si="17">C13+C21</f>
        <v>230</v>
      </c>
      <c r="D29" s="1288">
        <v>230</v>
      </c>
      <c r="E29" s="690">
        <f t="shared" ref="E29" si="18">E13+E21</f>
        <v>1.8969999999999998</v>
      </c>
      <c r="F29" s="691">
        <v>4.0314999999999994</v>
      </c>
      <c r="G29" s="692">
        <f t="shared" si="0"/>
        <v>-1.125197680548234</v>
      </c>
      <c r="H29" s="690">
        <f t="shared" ref="H29" si="19">H13+H21</f>
        <v>49.700561399999998</v>
      </c>
      <c r="I29" s="691">
        <v>105.60410800000002</v>
      </c>
      <c r="J29" s="631"/>
      <c r="O29" s="579"/>
      <c r="P29" s="579"/>
      <c r="Q29" s="579"/>
    </row>
    <row r="30" spans="1:17" ht="12.6" customHeight="1">
      <c r="A30" s="1647"/>
      <c r="B30" s="276" t="s">
        <v>331</v>
      </c>
      <c r="C30" s="277">
        <f>SUM(C23:C29)</f>
        <v>8227</v>
      </c>
      <c r="D30" s="278">
        <f>SUM(D23:D29)</f>
        <v>7874</v>
      </c>
      <c r="E30" s="90">
        <f>SUM(E23:E29)</f>
        <v>1365245.8659354514</v>
      </c>
      <c r="F30" s="91">
        <v>1456627.1127978507</v>
      </c>
      <c r="G30" s="92">
        <f t="shared" si="0"/>
        <v>-6.693391215639094E-2</v>
      </c>
      <c r="H30" s="90">
        <f t="shared" ref="H30" si="20">SUM(H23:H29)</f>
        <v>10943765.544156112</v>
      </c>
      <c r="I30" s="91">
        <v>11505677.079377368</v>
      </c>
      <c r="J30" s="631"/>
      <c r="O30" s="579"/>
      <c r="P30" s="579"/>
      <c r="Q30" s="579"/>
    </row>
    <row r="31" spans="1:17" ht="12.6" customHeight="1">
      <c r="A31" s="676"/>
      <c r="B31" s="676"/>
      <c r="C31" s="676"/>
      <c r="D31" s="676"/>
      <c r="E31" s="676"/>
      <c r="F31" s="676"/>
      <c r="G31" s="677"/>
      <c r="H31" s="676"/>
      <c r="I31" s="676"/>
      <c r="J31" s="577"/>
      <c r="K31" s="579"/>
      <c r="L31" s="678"/>
      <c r="M31" s="678"/>
    </row>
    <row r="32" spans="1:17" ht="14.25" customHeight="1">
      <c r="A32" s="679"/>
      <c r="B32" s="679"/>
      <c r="C32" s="679"/>
      <c r="D32" s="679"/>
      <c r="E32" s="679"/>
      <c r="F32" s="679"/>
      <c r="G32" s="679"/>
      <c r="H32" s="679"/>
      <c r="I32" s="679"/>
      <c r="J32" s="577"/>
      <c r="K32" s="577"/>
      <c r="L32" s="678"/>
      <c r="M32" s="678"/>
    </row>
    <row r="33" spans="1:14" ht="13.5" customHeight="1">
      <c r="A33" s="1650" t="s">
        <v>355</v>
      </c>
      <c r="B33" s="1650"/>
      <c r="C33" s="1650"/>
      <c r="D33" s="1650"/>
      <c r="E33" s="1650"/>
      <c r="F33" s="1650"/>
      <c r="G33" s="1650"/>
      <c r="H33" s="1650"/>
      <c r="I33" s="1650"/>
    </row>
    <row r="34" spans="1:14" ht="9.9499999999999993" customHeight="1">
      <c r="A34" s="601"/>
      <c r="B34" s="601"/>
      <c r="C34" s="601"/>
      <c r="D34" s="601"/>
      <c r="E34" s="601"/>
      <c r="F34" s="601"/>
      <c r="G34" s="601"/>
      <c r="H34" s="601"/>
      <c r="I34" s="572"/>
    </row>
    <row r="35" spans="1:14" ht="9.9499999999999993" customHeight="1">
      <c r="A35" s="601"/>
      <c r="B35" s="601"/>
      <c r="C35" s="601"/>
      <c r="D35" s="601"/>
      <c r="G35" s="680"/>
      <c r="H35" s="681"/>
      <c r="I35" s="607"/>
    </row>
    <row r="36" spans="1:14" ht="9.9499999999999993" customHeight="1">
      <c r="A36" s="601"/>
      <c r="B36" s="601"/>
      <c r="C36" s="601">
        <f>E6</f>
        <v>2019</v>
      </c>
      <c r="D36" s="601">
        <f>F6</f>
        <v>2018</v>
      </c>
      <c r="G36" s="680"/>
      <c r="H36" s="680"/>
      <c r="I36" s="611"/>
    </row>
    <row r="37" spans="1:14" ht="9.9499999999999993" customHeight="1">
      <c r="A37" s="601"/>
      <c r="B37" s="601" t="str">
        <f>B23</f>
        <v>zemní plyn</v>
      </c>
      <c r="C37" s="572">
        <f>E23</f>
        <v>615130.92345932126</v>
      </c>
      <c r="D37" s="572">
        <f>F23</f>
        <v>618984.11030167004</v>
      </c>
      <c r="E37" s="682"/>
      <c r="F37" s="683"/>
      <c r="G37" s="680"/>
      <c r="H37" s="681"/>
      <c r="I37" s="607"/>
    </row>
    <row r="38" spans="1:14" ht="9.9499999999999993" customHeight="1">
      <c r="A38" s="601"/>
      <c r="B38" s="601" t="str">
        <f t="shared" ref="B38:B43" si="21">B24</f>
        <v>koksárenský plyn</v>
      </c>
      <c r="C38" s="572">
        <f t="shared" ref="C38:D38" si="22">E24</f>
        <v>668563.29</v>
      </c>
      <c r="D38" s="572">
        <f t="shared" si="22"/>
        <v>751948.24</v>
      </c>
      <c r="E38" s="682"/>
      <c r="F38" s="683"/>
      <c r="G38" s="680"/>
      <c r="H38" s="681"/>
      <c r="I38" s="607"/>
    </row>
    <row r="39" spans="1:14" ht="9.9499999999999993" customHeight="1">
      <c r="A39" s="601"/>
      <c r="B39" s="601" t="str">
        <f t="shared" si="21"/>
        <v>degazační plyn</v>
      </c>
      <c r="C39" s="572">
        <f t="shared" ref="C39:D39" si="23">E25</f>
        <v>80149.455476129864</v>
      </c>
      <c r="D39" s="572">
        <f t="shared" si="23"/>
        <v>84151.730996180777</v>
      </c>
      <c r="E39" s="682"/>
      <c r="F39" s="683"/>
      <c r="G39" s="680"/>
      <c r="H39" s="681"/>
      <c r="I39" s="607"/>
    </row>
    <row r="40" spans="1:14" ht="9.9499999999999993" customHeight="1">
      <c r="A40" s="601"/>
      <c r="B40" s="601" t="str">
        <f t="shared" si="21"/>
        <v>generátorový plyn</v>
      </c>
      <c r="C40" s="572">
        <f t="shared" ref="C40:D40" si="24">E26</f>
        <v>0</v>
      </c>
      <c r="D40" s="572">
        <f t="shared" si="24"/>
        <v>0</v>
      </c>
      <c r="E40" s="682"/>
      <c r="F40" s="683"/>
      <c r="G40" s="680"/>
      <c r="H40" s="681"/>
      <c r="I40" s="607"/>
    </row>
    <row r="41" spans="1:14" s="599" customFormat="1" ht="9.9499999999999993" customHeight="1">
      <c r="A41" s="601"/>
      <c r="B41" s="601" t="str">
        <f t="shared" si="21"/>
        <v>skládkový plyn</v>
      </c>
      <c r="C41" s="572">
        <f t="shared" ref="C41:D41" si="25">E27</f>
        <v>1400.3</v>
      </c>
      <c r="D41" s="572">
        <f t="shared" si="25"/>
        <v>1539</v>
      </c>
      <c r="E41" s="682"/>
      <c r="F41" s="683"/>
      <c r="G41" s="680"/>
      <c r="H41" s="681"/>
      <c r="I41" s="607"/>
      <c r="K41" s="580"/>
      <c r="L41" s="580"/>
      <c r="M41" s="580"/>
      <c r="N41" s="580"/>
    </row>
    <row r="42" spans="1:14" s="599" customFormat="1" ht="9.9499999999999993" customHeight="1">
      <c r="A42" s="601"/>
      <c r="B42" s="601" t="str">
        <f t="shared" si="21"/>
        <v>biometan</v>
      </c>
      <c r="C42" s="572">
        <f t="shared" ref="C42:D42" si="26">E28</f>
        <v>0</v>
      </c>
      <c r="D42" s="572">
        <f t="shared" si="26"/>
        <v>0</v>
      </c>
      <c r="E42" s="682"/>
      <c r="F42" s="683"/>
      <c r="G42" s="680"/>
      <c r="H42" s="681"/>
      <c r="I42" s="607"/>
      <c r="K42" s="580"/>
      <c r="L42" s="580"/>
      <c r="M42" s="580"/>
      <c r="N42" s="580"/>
    </row>
    <row r="43" spans="1:14" s="599" customFormat="1" ht="9.9499999999999993" customHeight="1">
      <c r="A43" s="601"/>
      <c r="B43" s="601" t="str">
        <f t="shared" si="21"/>
        <v>propan, butan a jejich směsi</v>
      </c>
      <c r="C43" s="572">
        <f t="shared" ref="C43:D43" si="27">E29</f>
        <v>1.8969999999999998</v>
      </c>
      <c r="D43" s="572">
        <f t="shared" si="27"/>
        <v>4.0314999999999994</v>
      </c>
      <c r="E43" s="682"/>
      <c r="F43" s="683"/>
      <c r="G43" s="680"/>
      <c r="H43" s="681"/>
      <c r="I43" s="607"/>
      <c r="K43" s="580"/>
      <c r="L43" s="580"/>
      <c r="M43" s="580"/>
      <c r="N43" s="580"/>
    </row>
    <row r="44" spans="1:14" s="599" customFormat="1" ht="9.9499999999999993" customHeight="1">
      <c r="A44" s="601"/>
      <c r="B44" s="601"/>
      <c r="C44" s="601"/>
      <c r="D44" s="601"/>
      <c r="E44" s="682"/>
      <c r="F44" s="683"/>
      <c r="G44" s="680"/>
      <c r="H44" s="681"/>
      <c r="I44" s="607"/>
      <c r="K44" s="580"/>
      <c r="L44" s="580"/>
      <c r="M44" s="580"/>
      <c r="N44" s="580"/>
    </row>
    <row r="45" spans="1:14" s="599" customFormat="1" ht="9.9499999999999993" customHeight="1">
      <c r="A45" s="601"/>
      <c r="B45" s="601"/>
      <c r="C45" s="601"/>
      <c r="D45" s="601"/>
      <c r="E45" s="682"/>
      <c r="F45" s="683"/>
      <c r="G45" s="680"/>
      <c r="H45" s="681"/>
      <c r="I45" s="607"/>
      <c r="K45" s="580"/>
      <c r="L45" s="580"/>
      <c r="M45" s="580"/>
      <c r="N45" s="580"/>
    </row>
    <row r="46" spans="1:14" s="599" customFormat="1" ht="9.9499999999999993" customHeight="1">
      <c r="A46" s="601"/>
      <c r="B46" s="601"/>
      <c r="C46" s="601"/>
      <c r="D46" s="601"/>
      <c r="E46" s="682"/>
      <c r="F46" s="683"/>
      <c r="G46" s="680"/>
      <c r="H46" s="681"/>
      <c r="I46" s="607"/>
      <c r="K46" s="580"/>
      <c r="L46" s="580"/>
      <c r="M46" s="580"/>
      <c r="N46" s="580"/>
    </row>
    <row r="47" spans="1:14" s="599" customFormat="1" ht="9.9499999999999993" customHeight="1">
      <c r="A47" s="601"/>
      <c r="B47" s="601"/>
      <c r="C47" s="601"/>
      <c r="D47" s="601"/>
      <c r="E47" s="682"/>
      <c r="F47" s="683"/>
      <c r="G47" s="601"/>
      <c r="H47" s="601"/>
      <c r="I47" s="601"/>
      <c r="K47" s="580"/>
      <c r="L47" s="580"/>
      <c r="M47" s="580"/>
      <c r="N47" s="580"/>
    </row>
    <row r="48" spans="1:14" s="599" customFormat="1" ht="9.9499999999999993" customHeight="1">
      <c r="A48" s="601"/>
      <c r="B48" s="601"/>
      <c r="C48" s="601"/>
      <c r="D48" s="601"/>
      <c r="E48" s="682"/>
      <c r="F48" s="683"/>
      <c r="G48" s="601"/>
      <c r="H48" s="601"/>
      <c r="I48" s="601"/>
      <c r="K48" s="580"/>
      <c r="L48" s="580"/>
      <c r="M48" s="580"/>
      <c r="N48" s="580"/>
    </row>
    <row r="49" spans="1:14" s="599" customFormat="1" ht="9.9499999999999993" customHeight="1">
      <c r="A49" s="601"/>
      <c r="B49" s="601"/>
      <c r="C49" s="601"/>
      <c r="D49" s="601"/>
      <c r="E49" s="601"/>
      <c r="F49" s="601"/>
      <c r="G49" s="601"/>
      <c r="H49" s="601"/>
      <c r="I49" s="601"/>
      <c r="K49" s="580"/>
      <c r="L49" s="580"/>
      <c r="M49" s="580"/>
      <c r="N49" s="580"/>
    </row>
    <row r="50" spans="1:14" s="599" customFormat="1" ht="9.9499999999999993" customHeight="1">
      <c r="A50" s="601"/>
      <c r="B50" s="601"/>
      <c r="C50" s="601"/>
      <c r="D50" s="601"/>
      <c r="E50" s="601"/>
      <c r="F50" s="601"/>
      <c r="G50" s="601"/>
      <c r="H50" s="601"/>
      <c r="I50" s="601"/>
      <c r="K50" s="580"/>
      <c r="L50" s="580"/>
      <c r="M50" s="580"/>
      <c r="N50" s="580"/>
    </row>
    <row r="51" spans="1:14" s="599" customFormat="1" ht="9.9499999999999993" customHeight="1">
      <c r="A51" s="626"/>
      <c r="B51" s="626"/>
      <c r="C51" s="626"/>
      <c r="D51" s="626"/>
      <c r="E51" s="626"/>
      <c r="F51" s="626"/>
      <c r="G51" s="626"/>
      <c r="H51" s="626"/>
      <c r="I51" s="626"/>
      <c r="K51" s="580"/>
      <c r="L51" s="580"/>
      <c r="M51" s="580"/>
      <c r="N51" s="580"/>
    </row>
    <row r="52" spans="1:14" s="599" customFormat="1" ht="16.5" customHeight="1">
      <c r="B52" s="626"/>
      <c r="C52" s="626"/>
      <c r="D52" s="626"/>
      <c r="E52" s="626"/>
      <c r="F52" s="626"/>
      <c r="G52" s="626"/>
      <c r="H52" s="626"/>
      <c r="I52" s="626"/>
      <c r="K52" s="580"/>
      <c r="L52" s="580"/>
      <c r="M52" s="580"/>
      <c r="N52" s="580"/>
    </row>
    <row r="53" spans="1:14" s="599" customFormat="1" ht="9.9499999999999993" customHeight="1">
      <c r="A53" s="626"/>
      <c r="B53" s="626"/>
      <c r="C53" s="626"/>
      <c r="D53" s="626"/>
      <c r="E53" s="626"/>
      <c r="F53" s="626"/>
      <c r="G53" s="626"/>
      <c r="H53" s="626"/>
      <c r="I53" s="626"/>
      <c r="K53" s="580"/>
      <c r="L53" s="580"/>
      <c r="M53" s="580"/>
      <c r="N53" s="580"/>
    </row>
    <row r="54" spans="1:14" s="599" customFormat="1" ht="9.9499999999999993" customHeight="1">
      <c r="A54" s="684"/>
      <c r="B54" s="684"/>
      <c r="C54" s="684"/>
      <c r="D54" s="684"/>
      <c r="E54" s="684"/>
      <c r="F54" s="684"/>
      <c r="G54" s="684"/>
      <c r="H54" s="684"/>
      <c r="I54" s="684"/>
      <c r="K54" s="580"/>
      <c r="L54" s="580"/>
      <c r="M54" s="580"/>
      <c r="N54" s="580"/>
    </row>
    <row r="55" spans="1:14" s="599" customFormat="1" ht="12.95" customHeight="1">
      <c r="K55" s="580"/>
      <c r="L55" s="580"/>
      <c r="M55" s="580"/>
      <c r="N55" s="580"/>
    </row>
    <row r="56" spans="1:14" s="599" customFormat="1" ht="12.95" customHeight="1">
      <c r="K56" s="580"/>
      <c r="L56" s="580"/>
      <c r="M56" s="580"/>
      <c r="N56" s="580"/>
    </row>
    <row r="57" spans="1:14" ht="12.95" customHeight="1">
      <c r="A57" s="626"/>
      <c r="B57" s="626"/>
      <c r="C57" s="626"/>
      <c r="D57" s="626"/>
      <c r="E57" s="626"/>
      <c r="F57" s="626"/>
      <c r="G57" s="626"/>
      <c r="H57" s="626"/>
      <c r="I57" s="626"/>
    </row>
    <row r="58" spans="1:14" ht="9.9499999999999993" customHeight="1">
      <c r="A58" s="617"/>
      <c r="B58" s="617"/>
      <c r="C58" s="617"/>
      <c r="D58" s="617"/>
      <c r="E58" s="617"/>
      <c r="F58" s="617"/>
      <c r="G58" s="617"/>
      <c r="H58" s="617"/>
      <c r="I58" s="617"/>
    </row>
    <row r="59" spans="1:14" ht="6" customHeight="1">
      <c r="A59" s="617"/>
      <c r="B59" s="617"/>
      <c r="C59" s="617"/>
      <c r="D59" s="617"/>
      <c r="E59" s="617"/>
      <c r="F59" s="617"/>
      <c r="G59" s="617"/>
      <c r="H59" s="617"/>
      <c r="I59" s="617"/>
    </row>
    <row r="60" spans="1:14" ht="14.25" customHeight="1">
      <c r="A60" s="1649"/>
      <c r="B60" s="1649"/>
      <c r="C60" s="1649"/>
      <c r="D60" s="1649"/>
      <c r="E60" s="1649"/>
      <c r="F60" s="1649"/>
      <c r="G60" s="1649"/>
      <c r="H60" s="1649"/>
      <c r="I60" s="1649"/>
    </row>
    <row r="61" spans="1:14">
      <c r="E61" s="600"/>
      <c r="F61" s="600"/>
      <c r="G61" s="600"/>
      <c r="H61" s="600"/>
      <c r="I61" s="600"/>
    </row>
    <row r="62" spans="1:14">
      <c r="A62" s="600"/>
      <c r="B62" s="600"/>
      <c r="C62" s="600"/>
      <c r="D62" s="600"/>
      <c r="E62" s="600"/>
      <c r="F62" s="600"/>
      <c r="G62" s="600"/>
      <c r="H62" s="600"/>
      <c r="I62" s="600"/>
    </row>
    <row r="63" spans="1:14">
      <c r="A63" s="600"/>
      <c r="B63" s="600"/>
      <c r="C63" s="600"/>
      <c r="D63" s="600"/>
      <c r="E63" s="600"/>
      <c r="F63" s="600"/>
      <c r="G63" s="600"/>
      <c r="H63" s="600"/>
      <c r="I63" s="600"/>
    </row>
    <row r="64" spans="1:14">
      <c r="A64" s="600"/>
      <c r="B64" s="600"/>
      <c r="C64" s="600"/>
      <c r="D64" s="600"/>
      <c r="E64" s="600"/>
      <c r="F64" s="600"/>
      <c r="G64" s="600"/>
      <c r="H64" s="600"/>
      <c r="I64" s="600"/>
    </row>
    <row r="65" spans="1:9">
      <c r="A65" s="1846" t="s">
        <v>539</v>
      </c>
      <c r="B65" s="1846"/>
      <c r="C65" s="1846"/>
      <c r="D65" s="1846"/>
      <c r="E65" s="1846"/>
      <c r="F65" s="1846"/>
      <c r="G65" s="1846"/>
      <c r="H65" s="1846"/>
      <c r="I65" s="1846"/>
    </row>
    <row r="66" spans="1:9">
      <c r="A66" s="1847" t="s">
        <v>540</v>
      </c>
      <c r="B66" s="1847"/>
      <c r="C66" s="1847"/>
      <c r="D66" s="1847"/>
      <c r="E66" s="1847"/>
      <c r="F66" s="1847"/>
      <c r="G66" s="1847"/>
      <c r="H66" s="1847"/>
      <c r="I66" s="1847"/>
    </row>
    <row r="67" spans="1:9">
      <c r="A67" s="600"/>
      <c r="B67" s="600"/>
      <c r="C67" s="600"/>
      <c r="D67" s="600"/>
      <c r="E67" s="600"/>
      <c r="F67" s="600"/>
      <c r="G67" s="600"/>
      <c r="H67" s="600"/>
      <c r="I67" s="600"/>
    </row>
    <row r="68" spans="1:9">
      <c r="A68" s="600"/>
      <c r="B68" s="600"/>
      <c r="C68" s="600"/>
      <c r="D68" s="600"/>
      <c r="E68" s="600"/>
      <c r="F68" s="600"/>
      <c r="G68" s="600"/>
      <c r="H68" s="600"/>
      <c r="I68" s="600"/>
    </row>
    <row r="69" spans="1:9">
      <c r="A69" s="600"/>
      <c r="B69" s="600"/>
      <c r="C69" s="600"/>
      <c r="D69" s="600"/>
      <c r="E69" s="600"/>
      <c r="F69" s="600"/>
      <c r="G69" s="600"/>
      <c r="H69" s="600"/>
      <c r="I69" s="600"/>
    </row>
  </sheetData>
  <mergeCells count="13">
    <mergeCell ref="A1:I1"/>
    <mergeCell ref="A3:I3"/>
    <mergeCell ref="A65:I65"/>
    <mergeCell ref="A66:I66"/>
    <mergeCell ref="A60:I60"/>
    <mergeCell ref="C5:D5"/>
    <mergeCell ref="A7:A14"/>
    <mergeCell ref="A15:A22"/>
    <mergeCell ref="A23:A30"/>
    <mergeCell ref="A33:I33"/>
    <mergeCell ref="G4:G5"/>
    <mergeCell ref="E5:F5"/>
    <mergeCell ref="H5:I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/>
  <dimension ref="A1:R67"/>
  <sheetViews>
    <sheetView showGridLines="0" zoomScaleNormal="100" zoomScaleSheetLayoutView="100" workbookViewId="0">
      <selection sqref="A1:N1"/>
    </sheetView>
  </sheetViews>
  <sheetFormatPr defaultColWidth="9.140625" defaultRowHeight="12.75"/>
  <cols>
    <col min="1" max="1" width="21.7109375" style="1167" customWidth="1"/>
    <col min="2" max="2" width="16.42578125" style="1167" customWidth="1"/>
    <col min="3" max="3" width="8.7109375" style="1167" customWidth="1"/>
    <col min="4" max="4" width="8.28515625" style="1167" customWidth="1"/>
    <col min="5" max="6" width="8.7109375" style="1167" customWidth="1"/>
    <col min="7" max="7" width="8.28515625" style="1167" customWidth="1"/>
    <col min="8" max="9" width="8.7109375" style="1167" customWidth="1"/>
    <col min="10" max="10" width="8.28515625" style="1167" customWidth="1"/>
    <col min="11" max="12" width="8.7109375" style="1167" customWidth="1"/>
    <col min="13" max="13" width="8.28515625" style="1167" customWidth="1"/>
    <col min="14" max="14" width="8.7109375" style="1167" customWidth="1"/>
    <col min="15" max="15" width="10.140625" style="1167" bestFit="1" customWidth="1"/>
    <col min="16" max="16384" width="9.140625" style="1167"/>
  </cols>
  <sheetData>
    <row r="1" spans="1:17" ht="18" customHeight="1">
      <c r="A1" s="1550" t="s">
        <v>523</v>
      </c>
      <c r="B1" s="1550"/>
      <c r="C1" s="1550"/>
      <c r="D1" s="1550"/>
      <c r="E1" s="1550"/>
      <c r="F1" s="1550"/>
      <c r="G1" s="1550"/>
      <c r="H1" s="1550"/>
      <c r="I1" s="1550"/>
      <c r="J1" s="1550"/>
      <c r="K1" s="1550"/>
      <c r="L1" s="1550"/>
      <c r="M1" s="1550"/>
      <c r="N1" s="1550"/>
    </row>
    <row r="2" spans="1:17" ht="5.0999999999999996" customHeight="1">
      <c r="A2" s="1304"/>
      <c r="B2" s="1304"/>
      <c r="C2" s="1304"/>
      <c r="D2" s="1304"/>
      <c r="E2" s="1304"/>
      <c r="F2" s="1304"/>
      <c r="G2" s="1304"/>
      <c r="H2" s="1304"/>
      <c r="I2" s="1304"/>
      <c r="J2" s="1304"/>
      <c r="K2" s="1304"/>
      <c r="L2" s="1304"/>
      <c r="M2" s="1304"/>
      <c r="N2" s="1304"/>
    </row>
    <row r="3" spans="1:17" ht="14.25" customHeight="1">
      <c r="A3" s="1787" t="s">
        <v>402</v>
      </c>
      <c r="B3" s="1863"/>
      <c r="C3" s="1863"/>
      <c r="D3" s="1863"/>
      <c r="E3" s="1863"/>
      <c r="F3" s="1863"/>
      <c r="G3" s="1863"/>
      <c r="H3" s="1863"/>
      <c r="I3" s="1863"/>
      <c r="J3" s="1863"/>
      <c r="K3" s="1863"/>
      <c r="L3" s="1863"/>
      <c r="M3" s="1863"/>
      <c r="N3" s="1788"/>
    </row>
    <row r="4" spans="1:17" ht="15" customHeight="1">
      <c r="A4" s="1859" t="s">
        <v>243</v>
      </c>
      <c r="B4" s="1860"/>
      <c r="C4" s="1854" t="s">
        <v>145</v>
      </c>
      <c r="D4" s="1855"/>
      <c r="E4" s="1856"/>
      <c r="F4" s="1854" t="s">
        <v>146</v>
      </c>
      <c r="G4" s="1855"/>
      <c r="H4" s="1856"/>
      <c r="I4" s="1854" t="s">
        <v>147</v>
      </c>
      <c r="J4" s="1855"/>
      <c r="K4" s="1855"/>
      <c r="L4" s="1864" t="s">
        <v>8</v>
      </c>
      <c r="M4" s="1855"/>
      <c r="N4" s="1856"/>
    </row>
    <row r="5" spans="1:17" ht="27.75" customHeight="1">
      <c r="A5" s="1861"/>
      <c r="B5" s="1862"/>
      <c r="C5" s="84" t="s">
        <v>238</v>
      </c>
      <c r="D5" s="84" t="s">
        <v>244</v>
      </c>
      <c r="E5" s="84" t="s">
        <v>239</v>
      </c>
      <c r="F5" s="84" t="s">
        <v>238</v>
      </c>
      <c r="G5" s="84" t="s">
        <v>244</v>
      </c>
      <c r="H5" s="84" t="s">
        <v>239</v>
      </c>
      <c r="I5" s="84" t="s">
        <v>238</v>
      </c>
      <c r="J5" s="84" t="s">
        <v>244</v>
      </c>
      <c r="K5" s="283" t="s">
        <v>239</v>
      </c>
      <c r="L5" s="285" t="s">
        <v>238</v>
      </c>
      <c r="M5" s="84" t="s">
        <v>244</v>
      </c>
      <c r="N5" s="84" t="s">
        <v>239</v>
      </c>
    </row>
    <row r="6" spans="1:17" ht="9.9499999999999993" customHeight="1">
      <c r="A6" s="1299"/>
      <c r="B6" s="1299"/>
      <c r="C6" s="1300"/>
      <c r="D6" s="1300"/>
      <c r="E6" s="1300"/>
      <c r="F6" s="1300"/>
      <c r="G6" s="1300"/>
      <c r="H6" s="1300"/>
      <c r="I6" s="1300"/>
      <c r="J6" s="1300"/>
      <c r="K6" s="1300"/>
      <c r="L6" s="1300"/>
      <c r="M6" s="1300"/>
      <c r="N6" s="1300"/>
    </row>
    <row r="7" spans="1:17" ht="12.95" customHeight="1">
      <c r="A7" s="1858" t="s">
        <v>240</v>
      </c>
      <c r="B7" s="1858"/>
      <c r="C7" s="1301"/>
      <c r="D7" s="1301"/>
      <c r="E7" s="1301"/>
      <c r="F7" s="1301"/>
      <c r="G7" s="1301"/>
      <c r="H7" s="1301"/>
      <c r="I7" s="1301"/>
      <c r="J7" s="1301"/>
      <c r="K7" s="1301"/>
      <c r="L7" s="1301"/>
      <c r="M7" s="1301"/>
      <c r="N7" s="1301"/>
    </row>
    <row r="8" spans="1:17" ht="12.95" customHeight="1">
      <c r="A8" s="1852" t="s">
        <v>20</v>
      </c>
      <c r="B8" s="1853"/>
      <c r="C8" s="1172">
        <v>371722.91822032852</v>
      </c>
      <c r="D8" s="1172">
        <f>E8-C8</f>
        <v>77.081779671483673</v>
      </c>
      <c r="E8" s="1172">
        <v>371800</v>
      </c>
      <c r="F8" s="1172">
        <v>2411243</v>
      </c>
      <c r="G8" s="1172">
        <f>H8-F8</f>
        <v>532065</v>
      </c>
      <c r="H8" s="1172">
        <v>2943308</v>
      </c>
      <c r="I8" s="1172">
        <v>915265.54871148069</v>
      </c>
      <c r="J8" s="1172">
        <f>K8-I8</f>
        <v>229067.64942398004</v>
      </c>
      <c r="K8" s="1173">
        <v>1144333.1981354607</v>
      </c>
      <c r="L8" s="1174">
        <f>C8+F8+I8</f>
        <v>3698231.4669318092</v>
      </c>
      <c r="M8" s="1172">
        <f>D8+G8+J8</f>
        <v>761209.73120365152</v>
      </c>
      <c r="N8" s="1172">
        <f>E8+H8+K8</f>
        <v>4459441.1981354607</v>
      </c>
      <c r="O8" s="1297"/>
      <c r="P8" s="1166"/>
    </row>
    <row r="9" spans="1:17" ht="12.95" customHeight="1">
      <c r="A9" s="1865" t="s">
        <v>211</v>
      </c>
      <c r="B9" s="1866"/>
      <c r="C9" s="1302">
        <v>11205217.738900002</v>
      </c>
      <c r="D9" s="1302">
        <f t="shared" ref="D9:D11" si="0">E9-C9</f>
        <v>0</v>
      </c>
      <c r="E9" s="1302">
        <v>11205217.738900002</v>
      </c>
      <c r="F9" s="1302">
        <v>33828230.544300012</v>
      </c>
      <c r="G9" s="1302">
        <f t="shared" ref="G9:G11" si="1">H9-F9</f>
        <v>7714371.1808999926</v>
      </c>
      <c r="H9" s="1302">
        <v>41542601.725200005</v>
      </c>
      <c r="I9" s="1302">
        <v>8833070.5517000016</v>
      </c>
      <c r="J9" s="1302">
        <f t="shared" ref="J9:J11" si="2">K9-I9</f>
        <v>3404570.0614</v>
      </c>
      <c r="K9" s="1173">
        <v>12237640.613100002</v>
      </c>
      <c r="L9" s="1303">
        <f t="shared" ref="L9:M11" si="3">C9+F9+I9</f>
        <v>53866518.834900014</v>
      </c>
      <c r="M9" s="1302">
        <f t="shared" si="3"/>
        <v>11118941.242299993</v>
      </c>
      <c r="N9" s="1302">
        <f t="shared" ref="N9:N11" si="4">E9+H9+K9</f>
        <v>64985460.077200003</v>
      </c>
      <c r="O9" s="1297"/>
      <c r="P9" s="1166"/>
      <c r="Q9" s="1166"/>
    </row>
    <row r="10" spans="1:17" ht="12.95" customHeight="1">
      <c r="A10" s="1850" t="s">
        <v>21</v>
      </c>
      <c r="B10" s="1851"/>
      <c r="C10" s="1176">
        <v>1220964</v>
      </c>
      <c r="D10" s="1176">
        <f t="shared" si="0"/>
        <v>0</v>
      </c>
      <c r="E10" s="1176">
        <v>1220964</v>
      </c>
      <c r="F10" s="1176">
        <v>2407293</v>
      </c>
      <c r="G10" s="1176">
        <f t="shared" si="1"/>
        <v>596939</v>
      </c>
      <c r="H10" s="1176">
        <v>3004232</v>
      </c>
      <c r="I10" s="1176">
        <v>274898</v>
      </c>
      <c r="J10" s="1176">
        <f t="shared" si="2"/>
        <v>111929</v>
      </c>
      <c r="K10" s="1177">
        <v>386827</v>
      </c>
      <c r="L10" s="1178">
        <f t="shared" si="3"/>
        <v>3903155</v>
      </c>
      <c r="M10" s="1176">
        <f t="shared" si="3"/>
        <v>708868</v>
      </c>
      <c r="N10" s="1176">
        <f t="shared" si="4"/>
        <v>4612023</v>
      </c>
      <c r="O10" s="1297"/>
      <c r="P10" s="1166"/>
    </row>
    <row r="11" spans="1:17" ht="12.95" customHeight="1">
      <c r="A11" s="279"/>
      <c r="B11" s="280" t="s">
        <v>8</v>
      </c>
      <c r="C11" s="281">
        <f>SUM(C8:C10)</f>
        <v>12797904.65712033</v>
      </c>
      <c r="D11" s="281">
        <f t="shared" si="0"/>
        <v>77.081779671832919</v>
      </c>
      <c r="E11" s="281">
        <f t="shared" ref="E11:K11" si="5">SUM(E8:E10)</f>
        <v>12797981.738900002</v>
      </c>
      <c r="F11" s="281">
        <f t="shared" si="5"/>
        <v>38646766.544300012</v>
      </c>
      <c r="G11" s="281">
        <f t="shared" si="1"/>
        <v>8843375.1808999926</v>
      </c>
      <c r="H11" s="281">
        <f t="shared" si="5"/>
        <v>47490141.725200005</v>
      </c>
      <c r="I11" s="281">
        <f t="shared" si="5"/>
        <v>10023234.100411482</v>
      </c>
      <c r="J11" s="281">
        <f t="shared" si="2"/>
        <v>3745566.7108239792</v>
      </c>
      <c r="K11" s="284">
        <f t="shared" si="5"/>
        <v>13768800.811235461</v>
      </c>
      <c r="L11" s="286">
        <f t="shared" si="3"/>
        <v>61467905.301831827</v>
      </c>
      <c r="M11" s="281">
        <f t="shared" si="3"/>
        <v>12589018.973503644</v>
      </c>
      <c r="N11" s="281">
        <f t="shared" si="4"/>
        <v>74056924.275335461</v>
      </c>
      <c r="O11" s="1297"/>
      <c r="P11" s="1166"/>
    </row>
    <row r="12" spans="1:17" ht="12.95" customHeight="1">
      <c r="A12" s="1298"/>
      <c r="B12" s="1298"/>
      <c r="C12" s="1173"/>
      <c r="D12" s="1173"/>
      <c r="E12" s="1173"/>
      <c r="F12" s="1173"/>
      <c r="G12" s="1173"/>
      <c r="H12" s="1173"/>
      <c r="I12" s="1173"/>
      <c r="J12" s="1173"/>
      <c r="K12" s="1173"/>
      <c r="L12" s="1173"/>
      <c r="M12" s="1173"/>
      <c r="N12" s="1173"/>
      <c r="O12" s="1297"/>
      <c r="P12" s="1166"/>
    </row>
    <row r="13" spans="1:17" ht="12.95" customHeight="1">
      <c r="A13" s="1857" t="s">
        <v>241</v>
      </c>
      <c r="B13" s="1857"/>
      <c r="C13" s="1170"/>
      <c r="D13" s="1170"/>
      <c r="E13" s="1170"/>
      <c r="F13" s="1170"/>
      <c r="G13" s="1170"/>
      <c r="H13" s="1170"/>
      <c r="I13" s="1170"/>
      <c r="J13" s="1170"/>
      <c r="K13" s="1170"/>
      <c r="L13" s="1170"/>
      <c r="M13" s="1170"/>
      <c r="N13" s="1170"/>
      <c r="O13" s="1297"/>
      <c r="P13" s="1166"/>
    </row>
    <row r="14" spans="1:17" ht="12.95" customHeight="1">
      <c r="A14" s="1858"/>
      <c r="B14" s="1858"/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2"/>
      <c r="N14" s="1192"/>
      <c r="O14" s="1297"/>
      <c r="P14" s="1166"/>
    </row>
    <row r="15" spans="1:17" ht="12.95" customHeight="1">
      <c r="A15" s="282"/>
      <c r="B15" s="280" t="s">
        <v>8</v>
      </c>
      <c r="C15" s="281">
        <v>38337</v>
      </c>
      <c r="D15" s="281">
        <f>E15-C15</f>
        <v>0</v>
      </c>
      <c r="E15" s="281">
        <v>38337</v>
      </c>
      <c r="F15" s="281">
        <v>631544</v>
      </c>
      <c r="G15" s="281">
        <f>H15-F15</f>
        <v>60675</v>
      </c>
      <c r="H15" s="281">
        <v>692219</v>
      </c>
      <c r="I15" s="281">
        <v>32837</v>
      </c>
      <c r="J15" s="281">
        <f>K15-I15</f>
        <v>564</v>
      </c>
      <c r="K15" s="284">
        <v>33401</v>
      </c>
      <c r="L15" s="286">
        <f>C15+F15+I15</f>
        <v>702718</v>
      </c>
      <c r="M15" s="281">
        <f t="shared" ref="M15" si="6">D15+G15+J15</f>
        <v>61239</v>
      </c>
      <c r="N15" s="281">
        <f t="shared" ref="N15" si="7">E15+H15+K15</f>
        <v>763957</v>
      </c>
      <c r="O15" s="1297"/>
      <c r="P15" s="1166"/>
    </row>
    <row r="16" spans="1:17" ht="12.95" customHeight="1">
      <c r="A16" s="1857" t="s">
        <v>55</v>
      </c>
      <c r="B16" s="1857"/>
      <c r="C16" s="1170"/>
      <c r="D16" s="1170"/>
      <c r="E16" s="1170"/>
      <c r="F16" s="1170"/>
      <c r="G16" s="1170"/>
      <c r="H16" s="1170"/>
      <c r="I16" s="1170"/>
      <c r="J16" s="1170"/>
      <c r="K16" s="1170"/>
      <c r="L16" s="1170"/>
      <c r="M16" s="1170"/>
      <c r="N16" s="1170"/>
      <c r="O16" s="1297"/>
      <c r="P16" s="1166"/>
    </row>
    <row r="17" spans="1:18" ht="12.95" customHeight="1">
      <c r="A17" s="1857"/>
      <c r="B17" s="1857"/>
      <c r="C17" s="1170"/>
      <c r="D17" s="1170"/>
      <c r="E17" s="1170"/>
      <c r="F17" s="1170"/>
      <c r="G17" s="1170"/>
      <c r="H17" s="1170"/>
      <c r="I17" s="1170"/>
      <c r="J17" s="1170"/>
      <c r="K17" s="1170"/>
      <c r="L17" s="1170"/>
      <c r="M17" s="1170"/>
      <c r="N17" s="1170"/>
      <c r="O17" s="1297"/>
      <c r="P17" s="1166"/>
    </row>
    <row r="18" spans="1:18" ht="12.95" customHeight="1">
      <c r="A18" s="1858"/>
      <c r="B18" s="1858"/>
      <c r="C18" s="1192"/>
      <c r="D18" s="1192"/>
      <c r="E18" s="1192"/>
      <c r="F18" s="1192"/>
      <c r="G18" s="1192"/>
      <c r="H18" s="1192"/>
      <c r="I18" s="1192"/>
      <c r="J18" s="1192"/>
      <c r="K18" s="1192"/>
      <c r="L18" s="1192"/>
      <c r="M18" s="1192"/>
      <c r="N18" s="1192"/>
      <c r="O18" s="1297"/>
      <c r="P18" s="1166"/>
    </row>
    <row r="19" spans="1:18" ht="12.95" customHeight="1">
      <c r="A19" s="279"/>
      <c r="B19" s="280" t="s">
        <v>41</v>
      </c>
      <c r="C19" s="281">
        <v>3822120</v>
      </c>
      <c r="D19" s="281">
        <v>0</v>
      </c>
      <c r="E19" s="281">
        <v>3822120</v>
      </c>
      <c r="F19" s="281">
        <v>0</v>
      </c>
      <c r="G19" s="281">
        <v>0</v>
      </c>
      <c r="H19" s="281">
        <v>0</v>
      </c>
      <c r="I19" s="281">
        <v>0</v>
      </c>
      <c r="J19" s="281">
        <v>0</v>
      </c>
      <c r="K19" s="284">
        <v>0</v>
      </c>
      <c r="L19" s="286">
        <f t="shared" ref="L19:M19" si="8">C19+F19+I19</f>
        <v>3822120</v>
      </c>
      <c r="M19" s="281">
        <f t="shared" si="8"/>
        <v>0</v>
      </c>
      <c r="N19" s="281">
        <f t="shared" ref="N19" si="9">E19+H19+K19</f>
        <v>3822120</v>
      </c>
      <c r="O19" s="1297"/>
      <c r="P19" s="1166"/>
    </row>
    <row r="20" spans="1:18" ht="12.95" customHeight="1">
      <c r="A20" s="1261"/>
      <c r="B20" s="1173"/>
      <c r="C20" s="1173"/>
      <c r="D20" s="1173"/>
      <c r="E20" s="1173"/>
      <c r="F20" s="1173"/>
      <c r="G20" s="1173"/>
      <c r="H20" s="1173"/>
      <c r="I20" s="1173"/>
      <c r="J20" s="1173"/>
      <c r="K20" s="1173"/>
      <c r="L20" s="1173"/>
      <c r="M20" s="1173"/>
      <c r="N20" s="1173"/>
      <c r="O20" s="1297"/>
      <c r="P20" s="1166"/>
    </row>
    <row r="21" spans="1:18" ht="12.95" customHeight="1">
      <c r="A21" s="1857" t="s">
        <v>18</v>
      </c>
      <c r="B21" s="1857"/>
      <c r="C21" s="1170"/>
      <c r="D21" s="1170"/>
      <c r="E21" s="1170"/>
      <c r="F21" s="1170"/>
      <c r="G21" s="1170"/>
      <c r="H21" s="1170"/>
      <c r="I21" s="1170"/>
      <c r="J21" s="1170"/>
      <c r="K21" s="1170"/>
      <c r="L21" s="1170"/>
      <c r="M21" s="1170"/>
      <c r="N21" s="1170"/>
      <c r="O21" s="1297"/>
      <c r="P21" s="1166"/>
    </row>
    <row r="22" spans="1:18" ht="12.95" customHeight="1">
      <c r="A22" s="1858"/>
      <c r="B22" s="1858"/>
      <c r="C22" s="1192"/>
      <c r="D22" s="1192"/>
      <c r="E22" s="1192"/>
      <c r="F22" s="1192"/>
      <c r="G22" s="1192"/>
      <c r="H22" s="1192"/>
      <c r="I22" s="1192"/>
      <c r="J22" s="1192"/>
      <c r="K22" s="1192"/>
      <c r="L22" s="1192"/>
      <c r="M22" s="1192"/>
      <c r="N22" s="1192"/>
      <c r="O22" s="1297"/>
      <c r="P22" s="1166"/>
    </row>
    <row r="23" spans="1:18" ht="12.95" customHeight="1">
      <c r="A23" s="1852" t="s">
        <v>246</v>
      </c>
      <c r="B23" s="1853"/>
      <c r="C23" s="1172">
        <f>C11+C15</f>
        <v>12836241.65712033</v>
      </c>
      <c r="D23" s="1172">
        <f t="shared" ref="D23:N23" si="10">D11+D15</f>
        <v>77.081779671832919</v>
      </c>
      <c r="E23" s="1172">
        <f t="shared" si="10"/>
        <v>12836318.738900002</v>
      </c>
      <c r="F23" s="1172">
        <f t="shared" si="10"/>
        <v>39278310.544300012</v>
      </c>
      <c r="G23" s="1172">
        <f t="shared" si="10"/>
        <v>8904050.1808999926</v>
      </c>
      <c r="H23" s="1172">
        <f t="shared" si="10"/>
        <v>48182360.725200005</v>
      </c>
      <c r="I23" s="1172">
        <f t="shared" si="10"/>
        <v>10056071.100411482</v>
      </c>
      <c r="J23" s="1172">
        <f t="shared" si="10"/>
        <v>3746130.7108239792</v>
      </c>
      <c r="K23" s="1173">
        <f t="shared" si="10"/>
        <v>13802201.811235461</v>
      </c>
      <c r="L23" s="1174">
        <f t="shared" si="10"/>
        <v>62170623.301831827</v>
      </c>
      <c r="M23" s="1172">
        <f t="shared" si="10"/>
        <v>12650257.973503644</v>
      </c>
      <c r="N23" s="1172">
        <f t="shared" si="10"/>
        <v>74820881.275335461</v>
      </c>
      <c r="O23" s="1297"/>
      <c r="P23" s="1166"/>
      <c r="Q23" s="1166"/>
      <c r="R23" s="1166"/>
    </row>
    <row r="24" spans="1:18" ht="12.95" customHeight="1">
      <c r="A24" s="1850" t="s">
        <v>245</v>
      </c>
      <c r="B24" s="1851"/>
      <c r="C24" s="1176">
        <f>C11+C19</f>
        <v>16620024.65712033</v>
      </c>
      <c r="D24" s="1176">
        <f t="shared" ref="D24:N24" si="11">D11+D19</f>
        <v>77.081779671832919</v>
      </c>
      <c r="E24" s="1176">
        <f t="shared" si="11"/>
        <v>16620101.738900002</v>
      </c>
      <c r="F24" s="1176">
        <f t="shared" si="11"/>
        <v>38646766.544300012</v>
      </c>
      <c r="G24" s="1176">
        <f t="shared" si="11"/>
        <v>8843375.1808999926</v>
      </c>
      <c r="H24" s="1176">
        <f t="shared" si="11"/>
        <v>47490141.725200005</v>
      </c>
      <c r="I24" s="1176">
        <f t="shared" si="11"/>
        <v>10023234.100411482</v>
      </c>
      <c r="J24" s="1176">
        <f t="shared" si="11"/>
        <v>3745566.7108239792</v>
      </c>
      <c r="K24" s="1177">
        <f t="shared" si="11"/>
        <v>13768800.811235461</v>
      </c>
      <c r="L24" s="1178">
        <f t="shared" si="11"/>
        <v>65290025.301831827</v>
      </c>
      <c r="M24" s="1176">
        <f t="shared" si="11"/>
        <v>12589018.973503644</v>
      </c>
      <c r="N24" s="1176">
        <f t="shared" si="11"/>
        <v>77879044.275335461</v>
      </c>
      <c r="O24" s="1297"/>
      <c r="P24" s="1166"/>
      <c r="Q24" s="1166"/>
      <c r="R24" s="1166"/>
    </row>
    <row r="25" spans="1:18" ht="12.95" customHeight="1">
      <c r="A25" s="279"/>
      <c r="B25" s="280" t="s">
        <v>242</v>
      </c>
      <c r="C25" s="281">
        <f>C11+C15+C19</f>
        <v>16658361.65712033</v>
      </c>
      <c r="D25" s="281">
        <f t="shared" ref="D25:N25" si="12">D11+D15+D19</f>
        <v>77.081779671832919</v>
      </c>
      <c r="E25" s="281">
        <f t="shared" si="12"/>
        <v>16658438.738900002</v>
      </c>
      <c r="F25" s="281">
        <f t="shared" si="12"/>
        <v>39278310.544300012</v>
      </c>
      <c r="G25" s="281">
        <f t="shared" si="12"/>
        <v>8904050.1808999926</v>
      </c>
      <c r="H25" s="281">
        <f t="shared" si="12"/>
        <v>48182360.725200005</v>
      </c>
      <c r="I25" s="281">
        <f t="shared" si="12"/>
        <v>10056071.100411482</v>
      </c>
      <c r="J25" s="281">
        <f t="shared" si="12"/>
        <v>3746130.7108239792</v>
      </c>
      <c r="K25" s="284">
        <f t="shared" si="12"/>
        <v>13802201.811235461</v>
      </c>
      <c r="L25" s="286">
        <f t="shared" si="12"/>
        <v>65992743.301831827</v>
      </c>
      <c r="M25" s="281">
        <f t="shared" si="12"/>
        <v>12650257.973503644</v>
      </c>
      <c r="N25" s="281">
        <f t="shared" si="12"/>
        <v>78643001.275335461</v>
      </c>
      <c r="O25" s="1297"/>
      <c r="P25" s="1166"/>
      <c r="Q25" s="1166"/>
      <c r="R25" s="1166"/>
    </row>
    <row r="26" spans="1:18">
      <c r="K26" s="18"/>
      <c r="L26" s="18"/>
      <c r="M26" s="18"/>
      <c r="P26" s="1166"/>
      <c r="Q26" s="1166"/>
      <c r="R26" s="1166"/>
    </row>
    <row r="31" spans="1:18">
      <c r="B31" s="1289"/>
      <c r="C31" s="1289" t="str">
        <f>C4</f>
        <v xml:space="preserve">VTL </v>
      </c>
      <c r="D31" s="1289" t="str">
        <f>F4</f>
        <v xml:space="preserve">STL </v>
      </c>
      <c r="E31" s="1289" t="str">
        <f>I4</f>
        <v xml:space="preserve">NTL </v>
      </c>
      <c r="G31" s="1289"/>
      <c r="H31" s="1289"/>
      <c r="J31" s="1289"/>
      <c r="K31" s="1289"/>
      <c r="L31" s="1289"/>
      <c r="M31" s="1289"/>
    </row>
    <row r="32" spans="1:18">
      <c r="A32" s="1290"/>
      <c r="B32" s="1291" t="str">
        <f>A8</f>
        <v>Pražská plynárenská Distribuce, a.s.</v>
      </c>
      <c r="C32" s="1291">
        <f>E8/1000</f>
        <v>371.8</v>
      </c>
      <c r="D32" s="1291">
        <f>H8/1000</f>
        <v>2943.308</v>
      </c>
      <c r="E32" s="1291">
        <f>K8/1000</f>
        <v>1144.3331981354606</v>
      </c>
      <c r="F32" s="1292"/>
      <c r="G32" s="1291"/>
      <c r="H32" s="1290" t="str">
        <f>C31</f>
        <v xml:space="preserve">VTL </v>
      </c>
      <c r="I32" s="1290" t="str">
        <f>D31</f>
        <v xml:space="preserve">STL </v>
      </c>
      <c r="J32" s="1290" t="str">
        <f>E31</f>
        <v xml:space="preserve">NTL </v>
      </c>
      <c r="K32" s="1291" t="s">
        <v>8</v>
      </c>
      <c r="L32" s="1291"/>
      <c r="M32" s="1291"/>
      <c r="N32" s="1185"/>
    </row>
    <row r="33" spans="1:14">
      <c r="A33" s="1290"/>
      <c r="B33" s="1291" t="str">
        <f>A9</f>
        <v>GasNet, s.r.o.</v>
      </c>
      <c r="C33" s="1291">
        <f>E9/1000</f>
        <v>11205.217738900003</v>
      </c>
      <c r="D33" s="1291">
        <f>H9/1000</f>
        <v>41542.601725200002</v>
      </c>
      <c r="E33" s="1291">
        <f>K9/1000</f>
        <v>12237.640613100002</v>
      </c>
      <c r="F33" s="1292"/>
      <c r="G33" s="1291"/>
      <c r="H33" s="1293">
        <f>C37</f>
        <v>16658.4387389</v>
      </c>
      <c r="I33" s="1293">
        <f>D37</f>
        <v>48182.360725199993</v>
      </c>
      <c r="J33" s="1293">
        <f>E37</f>
        <v>13802.201811235462</v>
      </c>
      <c r="K33" s="1291">
        <f>SUM(H33:J33)</f>
        <v>78643.001275335453</v>
      </c>
      <c r="L33" s="1291"/>
      <c r="M33" s="1291"/>
      <c r="N33" s="1185"/>
    </row>
    <row r="34" spans="1:14">
      <c r="A34" s="1290"/>
      <c r="B34" s="1291" t="str">
        <f>A10</f>
        <v>E.ON Distribuce, a.s.</v>
      </c>
      <c r="C34" s="1291">
        <f>E10/1000</f>
        <v>1220.9639999999999</v>
      </c>
      <c r="D34" s="1291">
        <f>H10/1000</f>
        <v>3004.232</v>
      </c>
      <c r="E34" s="1291">
        <f>K10/1000</f>
        <v>386.827</v>
      </c>
      <c r="F34" s="1292"/>
      <c r="G34" s="1291"/>
      <c r="H34" s="1291"/>
      <c r="J34" s="1291"/>
      <c r="K34" s="1291"/>
      <c r="L34" s="1291"/>
      <c r="M34" s="1291"/>
      <c r="N34" s="1185"/>
    </row>
    <row r="35" spans="1:14">
      <c r="A35" s="1290"/>
      <c r="B35" s="1291" t="s">
        <v>66</v>
      </c>
      <c r="C35" s="1291">
        <f>E15/1000</f>
        <v>38.337000000000003</v>
      </c>
      <c r="D35" s="1291">
        <f>H15/1000</f>
        <v>692.21900000000005</v>
      </c>
      <c r="E35" s="1291">
        <f>K15/1000</f>
        <v>33.401000000000003</v>
      </c>
      <c r="F35" s="1292"/>
      <c r="G35" s="1291"/>
      <c r="H35" s="1291"/>
      <c r="J35" s="1291"/>
      <c r="K35" s="1291"/>
      <c r="L35" s="1291"/>
      <c r="M35" s="1291"/>
      <c r="N35" s="1185"/>
    </row>
    <row r="36" spans="1:14">
      <c r="A36" s="1290"/>
      <c r="B36" s="1291" t="str">
        <f>B19</f>
        <v>NET4GAS, s.r.o.</v>
      </c>
      <c r="C36" s="1291">
        <f>E19/1000</f>
        <v>3822.12</v>
      </c>
      <c r="D36" s="1291">
        <f>H19/1000</f>
        <v>0</v>
      </c>
      <c r="E36" s="1291">
        <f>I19/1000</f>
        <v>0</v>
      </c>
      <c r="F36" s="1292"/>
      <c r="G36" s="1291"/>
      <c r="H36" s="1291"/>
      <c r="J36" s="1291"/>
      <c r="K36" s="1291"/>
      <c r="L36" s="1291"/>
      <c r="M36" s="1291"/>
      <c r="N36" s="1185"/>
    </row>
    <row r="37" spans="1:14">
      <c r="A37" s="1290"/>
      <c r="B37" s="1294"/>
      <c r="C37" s="1294">
        <f>SUM(C32:C36)</f>
        <v>16658.4387389</v>
      </c>
      <c r="D37" s="1294">
        <f t="shared" ref="D37:E37" si="13">SUM(D32:D36)</f>
        <v>48182.360725199993</v>
      </c>
      <c r="E37" s="1294">
        <f t="shared" si="13"/>
        <v>13802.201811235462</v>
      </c>
      <c r="G37" s="1294"/>
      <c r="H37" s="1294"/>
      <c r="J37" s="1294"/>
      <c r="K37" s="1294"/>
      <c r="L37" s="1294"/>
      <c r="M37" s="1294"/>
      <c r="N37" s="1185"/>
    </row>
    <row r="38" spans="1:14">
      <c r="A38" s="1290"/>
    </row>
    <row r="39" spans="1:14">
      <c r="A39" s="1290"/>
    </row>
    <row r="43" spans="1:14">
      <c r="G43" s="1166"/>
      <c r="H43" s="1166"/>
      <c r="I43" s="1166"/>
      <c r="J43" s="1166"/>
    </row>
    <row r="52" spans="1:14">
      <c r="A52" s="1290"/>
      <c r="B52" s="1290"/>
      <c r="D52" s="1290"/>
      <c r="E52" s="1290"/>
      <c r="G52" s="1290"/>
      <c r="H52" s="1290"/>
      <c r="J52" s="1290"/>
      <c r="K52" s="1290"/>
      <c r="L52" s="1290"/>
      <c r="M52" s="1290"/>
    </row>
    <row r="53" spans="1:14">
      <c r="A53" s="1290"/>
      <c r="B53" s="1293"/>
      <c r="D53" s="1293"/>
      <c r="E53" s="1293"/>
      <c r="G53" s="1293"/>
      <c r="H53" s="1293"/>
      <c r="J53" s="1293"/>
      <c r="K53" s="1293"/>
      <c r="L53" s="1293"/>
      <c r="M53" s="1293"/>
    </row>
    <row r="54" spans="1:14">
      <c r="N54" s="1295"/>
    </row>
    <row r="67" spans="1:1">
      <c r="A67" s="1296"/>
    </row>
  </sheetData>
  <mergeCells count="16">
    <mergeCell ref="A1:N1"/>
    <mergeCell ref="A3:N3"/>
    <mergeCell ref="L4:N4"/>
    <mergeCell ref="A13:B14"/>
    <mergeCell ref="A10:B10"/>
    <mergeCell ref="A8:B8"/>
    <mergeCell ref="A9:B9"/>
    <mergeCell ref="A24:B24"/>
    <mergeCell ref="A23:B23"/>
    <mergeCell ref="C4:E4"/>
    <mergeCell ref="F4:H4"/>
    <mergeCell ref="I4:K4"/>
    <mergeCell ref="A16:B18"/>
    <mergeCell ref="A21:B22"/>
    <mergeCell ref="A7:B7"/>
    <mergeCell ref="A4:B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B47"/>
  <sheetViews>
    <sheetView showGridLines="0" zoomScaleNormal="100" zoomScaleSheetLayoutView="100" workbookViewId="0"/>
  </sheetViews>
  <sheetFormatPr defaultColWidth="9.140625" defaultRowHeight="15.75"/>
  <cols>
    <col min="1" max="1" width="18.42578125" style="396" customWidth="1"/>
    <col min="2" max="2" width="81" style="405" customWidth="1"/>
    <col min="3" max="3" width="9.140625" style="362"/>
    <col min="4" max="4" width="11.7109375" style="362" customWidth="1"/>
    <col min="5" max="6" width="9.140625" style="362"/>
    <col min="7" max="7" width="11.7109375" style="362" customWidth="1"/>
    <col min="8" max="16384" width="9.140625" style="362"/>
  </cols>
  <sheetData>
    <row r="1" spans="1:2" ht="18.75">
      <c r="A1" s="394" t="s">
        <v>549</v>
      </c>
      <c r="B1" s="395"/>
    </row>
    <row r="2" spans="1:2" ht="7.5" customHeight="1">
      <c r="B2" s="395"/>
    </row>
    <row r="3" spans="1:2" ht="39.950000000000003" customHeight="1">
      <c r="A3" s="397" t="s">
        <v>534</v>
      </c>
      <c r="B3" s="398" t="s">
        <v>535</v>
      </c>
    </row>
    <row r="4" spans="1:2" ht="24.95" customHeight="1">
      <c r="A4" s="399" t="s">
        <v>232</v>
      </c>
      <c r="B4" s="400" t="s">
        <v>250</v>
      </c>
    </row>
    <row r="5" spans="1:2" ht="24.95" customHeight="1">
      <c r="A5" s="399" t="s">
        <v>197</v>
      </c>
      <c r="B5" s="378" t="s">
        <v>198</v>
      </c>
    </row>
    <row r="6" spans="1:2" ht="24.95" customHeight="1">
      <c r="A6" s="399" t="s">
        <v>7</v>
      </c>
      <c r="B6" s="400" t="s">
        <v>59</v>
      </c>
    </row>
    <row r="7" spans="1:2" ht="24.95" customHeight="1">
      <c r="A7" s="399" t="s">
        <v>60</v>
      </c>
      <c r="B7" s="400" t="s">
        <v>61</v>
      </c>
    </row>
    <row r="8" spans="1:2" ht="24.95" customHeight="1">
      <c r="A8" s="399" t="s">
        <v>247</v>
      </c>
      <c r="B8" s="400" t="s">
        <v>248</v>
      </c>
    </row>
    <row r="9" spans="1:2" ht="24.95" customHeight="1">
      <c r="A9" s="399" t="s">
        <v>40</v>
      </c>
      <c r="B9" s="400" t="s">
        <v>166</v>
      </c>
    </row>
    <row r="10" spans="1:2" ht="24.95" customHeight="1">
      <c r="A10" s="399" t="s">
        <v>213</v>
      </c>
      <c r="B10" s="401" t="s">
        <v>251</v>
      </c>
    </row>
    <row r="11" spans="1:2" ht="24.95" customHeight="1">
      <c r="A11" s="399" t="s">
        <v>160</v>
      </c>
      <c r="B11" s="402" t="s">
        <v>161</v>
      </c>
    </row>
    <row r="12" spans="1:2" ht="24.95" customHeight="1">
      <c r="A12" s="399" t="s">
        <v>62</v>
      </c>
      <c r="B12" s="400" t="s">
        <v>63</v>
      </c>
    </row>
    <row r="13" spans="1:2" ht="24.95" customHeight="1">
      <c r="A13" s="399" t="s">
        <v>212</v>
      </c>
      <c r="B13" s="400" t="s">
        <v>252</v>
      </c>
    </row>
    <row r="14" spans="1:2" ht="24.95" customHeight="1">
      <c r="A14" s="399" t="s">
        <v>85</v>
      </c>
      <c r="B14" s="403" t="s">
        <v>86</v>
      </c>
    </row>
    <row r="15" spans="1:2" ht="24.95" customHeight="1">
      <c r="A15" s="399" t="s">
        <v>64</v>
      </c>
      <c r="B15" s="400" t="s">
        <v>65</v>
      </c>
    </row>
    <row r="16" spans="1:2" ht="24.95" customHeight="1">
      <c r="A16" s="399" t="s">
        <v>66</v>
      </c>
      <c r="B16" s="400" t="s">
        <v>67</v>
      </c>
    </row>
    <row r="17" spans="1:2" ht="24.95" customHeight="1">
      <c r="A17" s="399" t="s">
        <v>357</v>
      </c>
      <c r="B17" s="400" t="s">
        <v>358</v>
      </c>
    </row>
    <row r="18" spans="1:2" ht="24.95" customHeight="1">
      <c r="A18" s="399" t="s">
        <v>137</v>
      </c>
      <c r="B18" s="400" t="s">
        <v>162</v>
      </c>
    </row>
    <row r="19" spans="1:2" ht="24.95" customHeight="1">
      <c r="A19" s="399" t="s">
        <v>6</v>
      </c>
      <c r="B19" s="400" t="s">
        <v>68</v>
      </c>
    </row>
    <row r="20" spans="1:2" ht="24.95" customHeight="1">
      <c r="A20" s="399" t="s">
        <v>214</v>
      </c>
      <c r="B20" s="400" t="s">
        <v>227</v>
      </c>
    </row>
    <row r="21" spans="1:2" ht="24.95" customHeight="1">
      <c r="A21" s="399" t="s">
        <v>163</v>
      </c>
      <c r="B21" s="400" t="s">
        <v>164</v>
      </c>
    </row>
    <row r="22" spans="1:2" ht="24.95" customHeight="1">
      <c r="A22" s="399" t="s">
        <v>167</v>
      </c>
      <c r="B22" s="403" t="s">
        <v>330</v>
      </c>
    </row>
    <row r="23" spans="1:2" ht="24.95" customHeight="1">
      <c r="A23" s="399" t="s">
        <v>47</v>
      </c>
      <c r="B23" s="403" t="s">
        <v>122</v>
      </c>
    </row>
    <row r="24" spans="1:2" ht="24.95" customHeight="1">
      <c r="A24" s="397" t="s">
        <v>168</v>
      </c>
      <c r="B24" s="403" t="s">
        <v>169</v>
      </c>
    </row>
    <row r="25" spans="1:2" ht="24.75" customHeight="1">
      <c r="A25" s="399" t="s">
        <v>69</v>
      </c>
      <c r="B25" s="378" t="s">
        <v>120</v>
      </c>
    </row>
    <row r="26" spans="1:2" ht="24.95" customHeight="1">
      <c r="A26" s="399" t="s">
        <v>84</v>
      </c>
      <c r="B26" s="404" t="s">
        <v>329</v>
      </c>
    </row>
    <row r="27" spans="1:2" ht="24.95" customHeight="1">
      <c r="A27" s="399" t="s">
        <v>118</v>
      </c>
      <c r="B27" s="403" t="s">
        <v>119</v>
      </c>
    </row>
    <row r="28" spans="1:2" ht="24.95" customHeight="1">
      <c r="A28" s="399" t="s">
        <v>304</v>
      </c>
      <c r="B28" s="400" t="s">
        <v>305</v>
      </c>
    </row>
    <row r="29" spans="1:2" ht="24.95" customHeight="1">
      <c r="A29" s="399" t="s">
        <v>381</v>
      </c>
      <c r="B29" s="400" t="s">
        <v>380</v>
      </c>
    </row>
    <row r="30" spans="1:2" ht="24.75" customHeight="1">
      <c r="A30" s="399" t="s">
        <v>39</v>
      </c>
      <c r="B30" s="402" t="s">
        <v>165</v>
      </c>
    </row>
    <row r="31" spans="1:2" ht="24.95" customHeight="1">
      <c r="A31" s="399" t="s">
        <v>279</v>
      </c>
      <c r="B31" s="400" t="s">
        <v>280</v>
      </c>
    </row>
    <row r="32" spans="1:2" ht="24.95" customHeight="1">
      <c r="A32" s="399" t="s">
        <v>70</v>
      </c>
      <c r="B32" s="400" t="s">
        <v>71</v>
      </c>
    </row>
    <row r="33" spans="1:2" ht="24.95" customHeight="1">
      <c r="A33" s="399" t="s">
        <v>117</v>
      </c>
      <c r="B33" s="400" t="s">
        <v>116</v>
      </c>
    </row>
    <row r="34" spans="1:2" ht="39.950000000000003" customHeight="1">
      <c r="A34" s="399" t="s">
        <v>200</v>
      </c>
      <c r="B34" s="398" t="s">
        <v>201</v>
      </c>
    </row>
    <row r="35" spans="1:2" ht="24.95" customHeight="1">
      <c r="A35" s="399" t="s">
        <v>72</v>
      </c>
      <c r="B35" s="400" t="s">
        <v>73</v>
      </c>
    </row>
    <row r="36" spans="1:2" ht="24.95" customHeight="1">
      <c r="A36" s="399" t="s">
        <v>74</v>
      </c>
      <c r="B36" s="400" t="s">
        <v>75</v>
      </c>
    </row>
    <row r="37" spans="1:2" ht="24.95" customHeight="1">
      <c r="A37" s="399" t="s">
        <v>202</v>
      </c>
      <c r="B37" s="403" t="s">
        <v>203</v>
      </c>
    </row>
    <row r="38" spans="1:2" ht="24.95" customHeight="1">
      <c r="A38" s="399" t="s">
        <v>5</v>
      </c>
      <c r="B38" s="400" t="s">
        <v>76</v>
      </c>
    </row>
    <row r="39" spans="1:2" ht="24.95" customHeight="1">
      <c r="A39" s="399" t="s">
        <v>46</v>
      </c>
      <c r="B39" s="403" t="s">
        <v>121</v>
      </c>
    </row>
    <row r="40" spans="1:2" ht="24.95" customHeight="1">
      <c r="A40" s="399" t="s">
        <v>415</v>
      </c>
      <c r="B40" s="403" t="s">
        <v>416</v>
      </c>
    </row>
    <row r="41" spans="1:2" ht="24.95" customHeight="1">
      <c r="A41" s="399" t="s">
        <v>282</v>
      </c>
      <c r="B41" s="400" t="s">
        <v>276</v>
      </c>
    </row>
    <row r="42" spans="1:2" ht="24.95" customHeight="1">
      <c r="A42" s="399" t="s">
        <v>4</v>
      </c>
      <c r="B42" s="400" t="s">
        <v>77</v>
      </c>
    </row>
    <row r="43" spans="1:2" ht="24.95" customHeight="1">
      <c r="A43" s="399" t="s">
        <v>78</v>
      </c>
      <c r="B43" s="400" t="s">
        <v>79</v>
      </c>
    </row>
    <row r="44" spans="1:2" ht="24.95" customHeight="1">
      <c r="A44" s="399" t="s">
        <v>80</v>
      </c>
      <c r="B44" s="400" t="s">
        <v>81</v>
      </c>
    </row>
    <row r="45" spans="1:2" ht="24.95" customHeight="1">
      <c r="A45" s="399" t="s">
        <v>45</v>
      </c>
      <c r="B45" s="400" t="s">
        <v>148</v>
      </c>
    </row>
    <row r="46" spans="1:2" ht="24.95" customHeight="1">
      <c r="A46" s="399" t="s">
        <v>170</v>
      </c>
      <c r="B46" s="403" t="s">
        <v>171</v>
      </c>
    </row>
    <row r="47" spans="1:2" ht="24.95" customHeight="1">
      <c r="A47" s="399" t="s">
        <v>82</v>
      </c>
      <c r="B47" s="400" t="s">
        <v>83</v>
      </c>
    </row>
  </sheetData>
  <sortState ref="A3:B3">
    <sortCondition ref="A2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/>
  <dimension ref="A1:Q67"/>
  <sheetViews>
    <sheetView showGridLines="0" zoomScaleNormal="100" zoomScaleSheetLayoutView="100" workbookViewId="0">
      <selection sqref="A1:M1"/>
    </sheetView>
  </sheetViews>
  <sheetFormatPr defaultColWidth="9.140625" defaultRowHeight="12.75"/>
  <cols>
    <col min="1" max="1" width="21.7109375" style="1167" customWidth="1"/>
    <col min="2" max="13" width="9.7109375" style="1167" customWidth="1"/>
    <col min="14" max="14" width="10.140625" style="1167" bestFit="1" customWidth="1"/>
    <col min="15" max="16384" width="9.140625" style="1167"/>
  </cols>
  <sheetData>
    <row r="1" spans="1:17" ht="18" customHeight="1">
      <c r="A1" s="1550" t="s">
        <v>524</v>
      </c>
      <c r="B1" s="1550"/>
      <c r="C1" s="1550"/>
      <c r="D1" s="1550"/>
      <c r="E1" s="1550"/>
      <c r="F1" s="1550"/>
      <c r="G1" s="1550"/>
      <c r="H1" s="1550"/>
      <c r="I1" s="1550"/>
      <c r="J1" s="1550"/>
      <c r="K1" s="1550"/>
      <c r="L1" s="1550"/>
      <c r="M1" s="1550"/>
    </row>
    <row r="2" spans="1:17" ht="5.0999999999999996" customHeight="1">
      <c r="A2" s="1304"/>
      <c r="B2" s="1304"/>
      <c r="C2" s="1304"/>
      <c r="D2" s="1304"/>
      <c r="E2" s="1304"/>
      <c r="F2" s="1304"/>
      <c r="G2" s="1304"/>
      <c r="H2" s="1304"/>
      <c r="I2" s="1304"/>
      <c r="J2" s="1304"/>
      <c r="K2" s="1304"/>
      <c r="L2" s="1304"/>
      <c r="M2" s="1304"/>
    </row>
    <row r="3" spans="1:17" ht="14.25" customHeight="1">
      <c r="A3" s="1787" t="s">
        <v>363</v>
      </c>
      <c r="B3" s="1863"/>
      <c r="C3" s="1863"/>
      <c r="D3" s="1863"/>
      <c r="E3" s="1863"/>
      <c r="F3" s="1863"/>
      <c r="G3" s="1863"/>
      <c r="H3" s="1863"/>
      <c r="I3" s="1863"/>
      <c r="J3" s="1863"/>
      <c r="K3" s="1863"/>
      <c r="L3" s="1863"/>
      <c r="M3" s="1788"/>
    </row>
    <row r="4" spans="1:17" ht="15" customHeight="1">
      <c r="A4" s="84" t="s">
        <v>243</v>
      </c>
      <c r="B4" s="1854" t="s">
        <v>145</v>
      </c>
      <c r="C4" s="1855"/>
      <c r="D4" s="1856"/>
      <c r="E4" s="1854" t="s">
        <v>146</v>
      </c>
      <c r="F4" s="1855"/>
      <c r="G4" s="1856"/>
      <c r="H4" s="1854" t="s">
        <v>147</v>
      </c>
      <c r="I4" s="1855"/>
      <c r="J4" s="1855"/>
      <c r="K4" s="1864" t="s">
        <v>8</v>
      </c>
      <c r="L4" s="1855"/>
      <c r="M4" s="1856"/>
    </row>
    <row r="5" spans="1:17" ht="27.75" customHeight="1">
      <c r="A5" s="84" t="s">
        <v>287</v>
      </c>
      <c r="B5" s="84" t="s">
        <v>238</v>
      </c>
      <c r="C5" s="84" t="s">
        <v>244</v>
      </c>
      <c r="D5" s="84" t="s">
        <v>239</v>
      </c>
      <c r="E5" s="84" t="s">
        <v>238</v>
      </c>
      <c r="F5" s="84" t="s">
        <v>244</v>
      </c>
      <c r="G5" s="84" t="s">
        <v>239</v>
      </c>
      <c r="H5" s="84" t="s">
        <v>238</v>
      </c>
      <c r="I5" s="84" t="s">
        <v>244</v>
      </c>
      <c r="J5" s="283" t="s">
        <v>239</v>
      </c>
      <c r="K5" s="285" t="s">
        <v>238</v>
      </c>
      <c r="L5" s="84" t="s">
        <v>244</v>
      </c>
      <c r="M5" s="84" t="s">
        <v>239</v>
      </c>
    </row>
    <row r="6" spans="1:17" ht="9.9499999999999993" customHeight="1">
      <c r="A6" s="1305"/>
      <c r="B6" s="1306"/>
      <c r="C6" s="1306"/>
      <c r="D6" s="1306"/>
      <c r="E6" s="1306"/>
      <c r="F6" s="1306"/>
      <c r="G6" s="1306"/>
      <c r="H6" s="1306"/>
      <c r="I6" s="1306"/>
      <c r="J6" s="1306"/>
      <c r="K6" s="1306"/>
      <c r="L6" s="1306"/>
      <c r="M6" s="1306"/>
    </row>
    <row r="7" spans="1:17" ht="12.95" customHeight="1">
      <c r="A7" s="1307">
        <v>2010</v>
      </c>
      <c r="B7" s="1172">
        <v>16670101.370000001</v>
      </c>
      <c r="C7" s="1172"/>
      <c r="D7" s="1172"/>
      <c r="E7" s="1172">
        <v>39096187.059999987</v>
      </c>
      <c r="F7" s="1172"/>
      <c r="G7" s="1172"/>
      <c r="H7" s="1172">
        <v>12223118.34</v>
      </c>
      <c r="I7" s="1172"/>
      <c r="J7" s="1173"/>
      <c r="K7" s="1174">
        <v>67989406.769999996</v>
      </c>
      <c r="L7" s="1172"/>
      <c r="M7" s="1172"/>
      <c r="N7" s="1297"/>
      <c r="O7" s="1166"/>
    </row>
    <row r="8" spans="1:17" ht="12.95" customHeight="1">
      <c r="A8" s="1308">
        <v>2011</v>
      </c>
      <c r="B8" s="1302">
        <v>16602863.91</v>
      </c>
      <c r="C8" s="1302"/>
      <c r="D8" s="1302"/>
      <c r="E8" s="1302">
        <v>36888605.420000002</v>
      </c>
      <c r="F8" s="1302"/>
      <c r="G8" s="1302"/>
      <c r="H8" s="1302">
        <v>11178231.649999999</v>
      </c>
      <c r="I8" s="1302"/>
      <c r="J8" s="1173"/>
      <c r="K8" s="1303">
        <v>64669700.979999997</v>
      </c>
      <c r="L8" s="1302"/>
      <c r="M8" s="1302"/>
      <c r="N8" s="1297"/>
      <c r="O8" s="1166"/>
      <c r="P8" s="1166"/>
    </row>
    <row r="9" spans="1:17" ht="12.95" customHeight="1">
      <c r="A9" s="1308">
        <v>2012</v>
      </c>
      <c r="B9" s="1302">
        <v>16838894.136511609</v>
      </c>
      <c r="C9" s="1302"/>
      <c r="D9" s="1302"/>
      <c r="E9" s="1302">
        <v>37391971.775823943</v>
      </c>
      <c r="F9" s="1302"/>
      <c r="G9" s="1302"/>
      <c r="H9" s="1302">
        <v>10860555.799237831</v>
      </c>
      <c r="I9" s="1302"/>
      <c r="J9" s="1173"/>
      <c r="K9" s="1303">
        <v>65091421.711573385</v>
      </c>
      <c r="L9" s="1302"/>
      <c r="M9" s="1302"/>
      <c r="N9" s="1297"/>
      <c r="O9" s="1166"/>
    </row>
    <row r="10" spans="1:17" ht="12.95" customHeight="1">
      <c r="A10" s="1309">
        <v>2013</v>
      </c>
      <c r="B10" s="1302">
        <v>16831714.462801352</v>
      </c>
      <c r="C10" s="1302"/>
      <c r="D10" s="1302"/>
      <c r="E10" s="1302">
        <v>37543410.810900904</v>
      </c>
      <c r="F10" s="1302"/>
      <c r="G10" s="1302"/>
      <c r="H10" s="1302">
        <v>10790539.684099348</v>
      </c>
      <c r="I10" s="1302"/>
      <c r="J10" s="1173"/>
      <c r="K10" s="1303">
        <v>65165664.957801603</v>
      </c>
      <c r="L10" s="1302"/>
      <c r="M10" s="1302"/>
      <c r="N10" s="1297"/>
      <c r="O10" s="1166"/>
    </row>
    <row r="11" spans="1:17" ht="12.95" customHeight="1">
      <c r="A11" s="1308">
        <v>2014</v>
      </c>
      <c r="B11" s="1302">
        <v>16807523.505418755</v>
      </c>
      <c r="C11" s="1302"/>
      <c r="D11" s="1302"/>
      <c r="E11" s="1302">
        <v>37728764.811451212</v>
      </c>
      <c r="F11" s="1302"/>
      <c r="G11" s="1302"/>
      <c r="H11" s="1302">
        <v>10698842.068891717</v>
      </c>
      <c r="I11" s="1302"/>
      <c r="J11" s="1173"/>
      <c r="K11" s="1303">
        <v>65235130.385761686</v>
      </c>
      <c r="L11" s="1302"/>
      <c r="M11" s="1302"/>
      <c r="N11" s="1297"/>
      <c r="O11" s="1166"/>
    </row>
    <row r="12" spans="1:17" ht="12.95" customHeight="1">
      <c r="A12" s="1310">
        <v>2015</v>
      </c>
      <c r="B12" s="1311">
        <v>16720049.993142527</v>
      </c>
      <c r="C12" s="1311"/>
      <c r="D12" s="1311"/>
      <c r="E12" s="1311">
        <v>37898355.593209505</v>
      </c>
      <c r="F12" s="1311"/>
      <c r="G12" s="1311"/>
      <c r="H12" s="1311">
        <v>10576570.557888553</v>
      </c>
      <c r="I12" s="1311"/>
      <c r="J12" s="1312"/>
      <c r="K12" s="1303">
        <v>65194976.144240588</v>
      </c>
      <c r="L12" s="1311"/>
      <c r="M12" s="1311"/>
      <c r="N12" s="1297"/>
      <c r="O12" s="1166"/>
    </row>
    <row r="13" spans="1:17" ht="12.95" customHeight="1">
      <c r="A13" s="1310">
        <v>2016</v>
      </c>
      <c r="B13" s="1313">
        <v>16699993.536903655</v>
      </c>
      <c r="C13" s="1313"/>
      <c r="D13" s="1313"/>
      <c r="E13" s="1313">
        <v>38011667.967227913</v>
      </c>
      <c r="F13" s="1313"/>
      <c r="G13" s="1313"/>
      <c r="H13" s="1313">
        <v>10453714.422499027</v>
      </c>
      <c r="I13" s="1313"/>
      <c r="J13" s="1314"/>
      <c r="K13" s="1303">
        <v>65165375.926630601</v>
      </c>
      <c r="L13" s="1313"/>
      <c r="M13" s="1313"/>
      <c r="N13" s="1297"/>
      <c r="O13" s="1166"/>
    </row>
    <row r="14" spans="1:17" ht="12.95" customHeight="1">
      <c r="A14" s="1308">
        <v>2017</v>
      </c>
      <c r="B14" s="1302">
        <v>16722405.392079284</v>
      </c>
      <c r="C14" s="1302">
        <v>79</v>
      </c>
      <c r="D14" s="1302">
        <v>16722484.392079284</v>
      </c>
      <c r="E14" s="1302">
        <v>38851135.656960443</v>
      </c>
      <c r="F14" s="1302">
        <v>8726837.994960757</v>
      </c>
      <c r="G14" s="1302">
        <v>47577973.651921198</v>
      </c>
      <c r="H14" s="1302">
        <v>10364267.257608434</v>
      </c>
      <c r="I14" s="1302">
        <v>3880583.5284617334</v>
      </c>
      <c r="J14" s="1173">
        <v>14244850.786070168</v>
      </c>
      <c r="K14" s="1303">
        <v>65937808.306648165</v>
      </c>
      <c r="L14" s="1302">
        <v>12607500.523422491</v>
      </c>
      <c r="M14" s="1302">
        <v>78545308.830070645</v>
      </c>
      <c r="N14" s="1297"/>
      <c r="O14" s="1166"/>
    </row>
    <row r="15" spans="1:17" ht="12.95" customHeight="1">
      <c r="A15" s="1310">
        <v>2018</v>
      </c>
      <c r="B15" s="1311">
        <v>16681332.086799998</v>
      </c>
      <c r="C15" s="1311">
        <v>96.300000000745058</v>
      </c>
      <c r="D15" s="1311">
        <v>16681428.386799999</v>
      </c>
      <c r="E15" s="1311">
        <v>39074207.551400006</v>
      </c>
      <c r="F15" s="1311">
        <v>8811660.4544000067</v>
      </c>
      <c r="G15" s="1311">
        <v>47885868.005800009</v>
      </c>
      <c r="H15" s="1311">
        <v>10221258.061199998</v>
      </c>
      <c r="I15" s="1311">
        <v>3816695.1144999987</v>
      </c>
      <c r="J15" s="1312">
        <v>14037953.175699998</v>
      </c>
      <c r="K15" s="1315">
        <v>65976797.699399993</v>
      </c>
      <c r="L15" s="1311">
        <v>12628451.868900005</v>
      </c>
      <c r="M15" s="1311">
        <v>78605249.568299994</v>
      </c>
      <c r="N15" s="1297"/>
      <c r="O15" s="1166"/>
      <c r="P15" s="1166"/>
      <c r="Q15" s="1166"/>
    </row>
    <row r="16" spans="1:17" ht="12.95" customHeight="1">
      <c r="A16" s="1316">
        <v>2019</v>
      </c>
      <c r="B16" s="1187">
        <f>'9.4'!C25</f>
        <v>16658361.65712033</v>
      </c>
      <c r="C16" s="1187">
        <f>'9.4'!D25</f>
        <v>77.081779671832919</v>
      </c>
      <c r="D16" s="1187">
        <f>'9.4'!E25</f>
        <v>16658438.738900002</v>
      </c>
      <c r="E16" s="1187">
        <f>'9.4'!F25</f>
        <v>39278310.544300012</v>
      </c>
      <c r="F16" s="1187">
        <f>'9.4'!G25</f>
        <v>8904050.1808999926</v>
      </c>
      <c r="G16" s="1187">
        <f>'9.4'!H25</f>
        <v>48182360.725200005</v>
      </c>
      <c r="H16" s="1187">
        <f>'9.4'!I25</f>
        <v>10056071.100411482</v>
      </c>
      <c r="I16" s="1187">
        <f>'9.4'!J25</f>
        <v>3746130.7108239792</v>
      </c>
      <c r="J16" s="1188">
        <f>'9.4'!K25</f>
        <v>13802201.811235461</v>
      </c>
      <c r="K16" s="1189">
        <f>'9.4'!L25</f>
        <v>65992743.301831827</v>
      </c>
      <c r="L16" s="1187">
        <f>'9.4'!M25</f>
        <v>12650257.973503644</v>
      </c>
      <c r="M16" s="1187">
        <f>'9.4'!N25</f>
        <v>78643001.275335461</v>
      </c>
      <c r="N16" s="1297"/>
      <c r="O16" s="1166"/>
      <c r="P16" s="1166"/>
      <c r="Q16" s="1166"/>
    </row>
    <row r="17" spans="1:17" ht="12.95" customHeight="1">
      <c r="A17" s="1299"/>
      <c r="B17" s="1201"/>
      <c r="C17" s="1201"/>
      <c r="D17" s="1201"/>
      <c r="E17" s="1201"/>
      <c r="F17" s="1201"/>
      <c r="G17" s="1201"/>
      <c r="H17" s="1201"/>
      <c r="I17" s="1201"/>
      <c r="J17" s="1201"/>
      <c r="K17" s="1201"/>
      <c r="L17" s="1201"/>
      <c r="M17" s="1201"/>
      <c r="N17" s="1297"/>
      <c r="O17" s="1166"/>
    </row>
    <row r="18" spans="1:17" ht="12.95" customHeight="1">
      <c r="A18" s="18"/>
      <c r="B18" s="1173"/>
      <c r="C18" s="1173"/>
      <c r="D18" s="1173"/>
      <c r="E18" s="1173"/>
      <c r="F18" s="1173"/>
      <c r="G18" s="1173"/>
      <c r="H18" s="1173"/>
      <c r="I18" s="1173"/>
      <c r="J18" s="1173"/>
      <c r="K18" s="1173"/>
      <c r="L18" s="1173"/>
      <c r="M18" s="1173"/>
      <c r="N18" s="1297"/>
      <c r="O18" s="1166"/>
    </row>
    <row r="19" spans="1:17" ht="12.95" customHeight="1">
      <c r="A19" s="1867" t="s">
        <v>421</v>
      </c>
      <c r="B19" s="1867"/>
      <c r="C19" s="1867"/>
      <c r="D19" s="1867"/>
      <c r="E19" s="1867"/>
      <c r="F19" s="1867"/>
      <c r="G19" s="1867"/>
      <c r="H19" s="1867"/>
      <c r="I19" s="1867"/>
      <c r="J19" s="1867"/>
      <c r="K19" s="1867"/>
      <c r="L19" s="1867"/>
      <c r="M19" s="1867"/>
      <c r="N19" s="1297"/>
      <c r="O19" s="1166"/>
    </row>
    <row r="20" spans="1:17" ht="12.95" customHeight="1">
      <c r="A20" s="1299"/>
      <c r="B20" s="1170"/>
      <c r="C20" s="1170"/>
      <c r="D20" s="1170"/>
      <c r="E20" s="1170"/>
      <c r="F20" s="1170"/>
      <c r="G20" s="1170"/>
      <c r="H20" s="1170"/>
      <c r="I20" s="1170"/>
      <c r="J20" s="1170"/>
      <c r="K20" s="1170"/>
      <c r="L20" s="1170"/>
      <c r="M20" s="1170"/>
      <c r="N20" s="1297"/>
      <c r="O20" s="1166"/>
    </row>
    <row r="21" spans="1:17" ht="12.95" customHeight="1">
      <c r="A21" s="1299"/>
      <c r="B21" s="1201"/>
      <c r="C21" s="1201"/>
      <c r="D21" s="1201"/>
      <c r="E21" s="1201"/>
      <c r="F21" s="1201"/>
      <c r="G21" s="1201"/>
      <c r="H21" s="1201"/>
      <c r="I21" s="1201"/>
      <c r="J21" s="1201"/>
      <c r="K21" s="1201"/>
      <c r="L21" s="1201"/>
      <c r="M21" s="1201"/>
      <c r="N21" s="1297"/>
      <c r="O21" s="1166"/>
    </row>
    <row r="22" spans="1:17" ht="12.95" customHeight="1">
      <c r="A22" s="1170"/>
      <c r="B22" s="1173"/>
      <c r="C22" s="1173"/>
      <c r="D22" s="1173"/>
      <c r="E22" s="1173"/>
      <c r="F22" s="1173"/>
      <c r="G22" s="1173"/>
      <c r="H22" s="1173"/>
      <c r="I22" s="1173"/>
      <c r="J22" s="1173"/>
      <c r="K22" s="1173"/>
      <c r="L22" s="1173"/>
      <c r="M22" s="1173"/>
      <c r="N22" s="1297"/>
      <c r="O22" s="1166"/>
      <c r="P22" s="1166"/>
      <c r="Q22" s="1166"/>
    </row>
    <row r="23" spans="1:17" ht="12.95" customHeight="1">
      <c r="A23" s="1170"/>
      <c r="B23" s="1173"/>
      <c r="C23" s="1173"/>
      <c r="D23" s="1173"/>
      <c r="E23" s="1173"/>
      <c r="F23" s="1173"/>
      <c r="G23" s="1173"/>
      <c r="H23" s="1173"/>
      <c r="I23" s="1173"/>
      <c r="J23" s="1173"/>
      <c r="K23" s="1173"/>
      <c r="L23" s="1173"/>
      <c r="M23" s="1173"/>
      <c r="N23" s="1297"/>
      <c r="O23" s="1166"/>
      <c r="P23" s="1166"/>
      <c r="Q23" s="1166"/>
    </row>
    <row r="24" spans="1:17" ht="12.95" customHeight="1">
      <c r="A24" s="18"/>
      <c r="B24" s="1317"/>
      <c r="C24" s="1317"/>
      <c r="D24" s="1317"/>
      <c r="E24" s="1173"/>
      <c r="F24" s="1173"/>
      <c r="G24" s="1173"/>
      <c r="H24" s="1173"/>
      <c r="I24" s="1173"/>
      <c r="J24" s="1173"/>
      <c r="K24" s="1173"/>
      <c r="L24" s="1173"/>
      <c r="M24" s="1173"/>
      <c r="N24" s="1297"/>
      <c r="O24" s="1166"/>
      <c r="P24" s="1166"/>
      <c r="Q24" s="1166"/>
    </row>
    <row r="25" spans="1:17" ht="10.5" customHeight="1">
      <c r="A25" s="18"/>
      <c r="B25" s="18"/>
      <c r="C25" s="18"/>
      <c r="D25" s="18" t="str">
        <f>B4</f>
        <v xml:space="preserve">VTL </v>
      </c>
      <c r="E25" s="18" t="str">
        <f>E4</f>
        <v xml:space="preserve">STL </v>
      </c>
      <c r="F25" s="18" t="str">
        <f>H4</f>
        <v xml:space="preserve">NTL </v>
      </c>
      <c r="G25" s="18"/>
      <c r="H25" s="18"/>
      <c r="I25" s="18"/>
      <c r="J25" s="18"/>
      <c r="K25" s="18"/>
      <c r="L25" s="18"/>
      <c r="M25" s="18"/>
      <c r="N25" s="1297"/>
      <c r="O25" s="1166"/>
      <c r="P25" s="1166"/>
      <c r="Q25" s="1166"/>
    </row>
    <row r="26" spans="1:17">
      <c r="A26" s="18"/>
      <c r="B26" s="18"/>
      <c r="C26" s="18">
        <f>A7</f>
        <v>2010</v>
      </c>
      <c r="D26" s="1318">
        <f>B7</f>
        <v>16670101.370000001</v>
      </c>
      <c r="E26" s="1318">
        <f>E7</f>
        <v>39096187.059999987</v>
      </c>
      <c r="F26" s="1318">
        <f>H7</f>
        <v>12223118.34</v>
      </c>
      <c r="G26" s="18"/>
      <c r="H26" s="18"/>
      <c r="I26" s="18"/>
      <c r="J26" s="18"/>
      <c r="K26" s="18"/>
      <c r="L26" s="18"/>
      <c r="M26" s="18"/>
      <c r="O26" s="1166"/>
      <c r="P26" s="1166"/>
      <c r="Q26" s="1166"/>
    </row>
    <row r="27" spans="1:17">
      <c r="C27" s="18">
        <f t="shared" ref="C27:C35" si="0">A8</f>
        <v>2011</v>
      </c>
      <c r="D27" s="1318">
        <f t="shared" ref="D27:D35" si="1">B8</f>
        <v>16602863.91</v>
      </c>
      <c r="E27" s="1318">
        <f t="shared" ref="E27:E35" si="2">E8</f>
        <v>36888605.420000002</v>
      </c>
      <c r="F27" s="1318">
        <f t="shared" ref="F27:F35" si="3">H8</f>
        <v>11178231.649999999</v>
      </c>
    </row>
    <row r="28" spans="1:17">
      <c r="C28" s="18">
        <f t="shared" si="0"/>
        <v>2012</v>
      </c>
      <c r="D28" s="1318">
        <f t="shared" si="1"/>
        <v>16838894.136511609</v>
      </c>
      <c r="E28" s="1318">
        <f t="shared" si="2"/>
        <v>37391971.775823943</v>
      </c>
      <c r="F28" s="1318">
        <f t="shared" si="3"/>
        <v>10860555.799237831</v>
      </c>
    </row>
    <row r="29" spans="1:17">
      <c r="C29" s="18">
        <f t="shared" si="0"/>
        <v>2013</v>
      </c>
      <c r="D29" s="1318">
        <f t="shared" si="1"/>
        <v>16831714.462801352</v>
      </c>
      <c r="E29" s="1318">
        <f t="shared" si="2"/>
        <v>37543410.810900904</v>
      </c>
      <c r="F29" s="1318">
        <f t="shared" si="3"/>
        <v>10790539.684099348</v>
      </c>
    </row>
    <row r="30" spans="1:17">
      <c r="C30" s="18">
        <f t="shared" si="0"/>
        <v>2014</v>
      </c>
      <c r="D30" s="1318">
        <f t="shared" si="1"/>
        <v>16807523.505418755</v>
      </c>
      <c r="E30" s="1318">
        <f t="shared" si="2"/>
        <v>37728764.811451212</v>
      </c>
      <c r="F30" s="1318">
        <f t="shared" si="3"/>
        <v>10698842.068891717</v>
      </c>
    </row>
    <row r="31" spans="1:17">
      <c r="B31" s="1289"/>
      <c r="C31" s="18">
        <f t="shared" si="0"/>
        <v>2015</v>
      </c>
      <c r="D31" s="1318">
        <f t="shared" si="1"/>
        <v>16720049.993142527</v>
      </c>
      <c r="E31" s="1318">
        <f t="shared" si="2"/>
        <v>37898355.593209505</v>
      </c>
      <c r="F31" s="1318">
        <f t="shared" si="3"/>
        <v>10576570.557888553</v>
      </c>
      <c r="G31" s="1289"/>
      <c r="I31" s="1289"/>
      <c r="J31" s="1289"/>
      <c r="K31" s="1289"/>
      <c r="L31" s="1289"/>
    </row>
    <row r="32" spans="1:17">
      <c r="A32" s="1290"/>
      <c r="B32" s="1291"/>
      <c r="C32" s="18">
        <f t="shared" si="0"/>
        <v>2016</v>
      </c>
      <c r="D32" s="1318">
        <f t="shared" si="1"/>
        <v>16699993.536903655</v>
      </c>
      <c r="E32" s="1318">
        <f t="shared" si="2"/>
        <v>38011667.967227913</v>
      </c>
      <c r="F32" s="1318">
        <f t="shared" si="3"/>
        <v>10453714.422499027</v>
      </c>
      <c r="G32" s="1290"/>
      <c r="H32" s="1290"/>
      <c r="I32" s="1290"/>
      <c r="J32" s="1291"/>
      <c r="K32" s="1291"/>
      <c r="L32" s="1291"/>
      <c r="M32" s="1185"/>
    </row>
    <row r="33" spans="1:13">
      <c r="A33" s="1290"/>
      <c r="B33" s="1291"/>
      <c r="C33" s="18">
        <f t="shared" si="0"/>
        <v>2017</v>
      </c>
      <c r="D33" s="1318">
        <f t="shared" si="1"/>
        <v>16722405.392079284</v>
      </c>
      <c r="E33" s="1318">
        <f t="shared" si="2"/>
        <v>38851135.656960443</v>
      </c>
      <c r="F33" s="1318">
        <f t="shared" si="3"/>
        <v>10364267.257608434</v>
      </c>
      <c r="G33" s="1293"/>
      <c r="H33" s="1293"/>
      <c r="I33" s="1293"/>
      <c r="J33" s="1291"/>
      <c r="K33" s="1291"/>
      <c r="L33" s="1291"/>
      <c r="M33" s="1185"/>
    </row>
    <row r="34" spans="1:13">
      <c r="A34" s="1290"/>
      <c r="B34" s="1291"/>
      <c r="C34" s="18">
        <f t="shared" si="0"/>
        <v>2018</v>
      </c>
      <c r="D34" s="1318">
        <f t="shared" si="1"/>
        <v>16681332.086799998</v>
      </c>
      <c r="E34" s="1318">
        <f t="shared" si="2"/>
        <v>39074207.551400006</v>
      </c>
      <c r="F34" s="1318">
        <f t="shared" si="3"/>
        <v>10221258.061199998</v>
      </c>
      <c r="G34" s="1291"/>
      <c r="I34" s="1291"/>
      <c r="J34" s="1291"/>
      <c r="K34" s="1291"/>
      <c r="L34" s="1291"/>
      <c r="M34" s="1185"/>
    </row>
    <row r="35" spans="1:13">
      <c r="A35" s="1290"/>
      <c r="B35" s="1291"/>
      <c r="C35" s="18">
        <f t="shared" si="0"/>
        <v>2019</v>
      </c>
      <c r="D35" s="1318">
        <f t="shared" si="1"/>
        <v>16658361.65712033</v>
      </c>
      <c r="E35" s="1318">
        <f t="shared" si="2"/>
        <v>39278310.544300012</v>
      </c>
      <c r="F35" s="1318">
        <f t="shared" si="3"/>
        <v>10056071.100411482</v>
      </c>
      <c r="G35" s="1291"/>
      <c r="I35" s="1291"/>
      <c r="J35" s="1291"/>
      <c r="K35" s="1291"/>
      <c r="L35" s="1291"/>
      <c r="M35" s="1185"/>
    </row>
    <row r="36" spans="1:13">
      <c r="A36" s="1290"/>
      <c r="B36" s="1291"/>
      <c r="C36" s="1291"/>
      <c r="D36" s="1291"/>
      <c r="E36" s="1292"/>
      <c r="F36" s="1291"/>
      <c r="G36" s="1291"/>
      <c r="I36" s="1291"/>
      <c r="J36" s="1291"/>
      <c r="K36" s="1291"/>
      <c r="L36" s="1291"/>
      <c r="M36" s="1185"/>
    </row>
    <row r="37" spans="1:13">
      <c r="A37" s="1290"/>
      <c r="B37" s="1294"/>
      <c r="C37" s="1294"/>
      <c r="D37" s="1294"/>
      <c r="F37" s="1294"/>
      <c r="G37" s="1294"/>
      <c r="I37" s="1294"/>
      <c r="J37" s="1294"/>
      <c r="K37" s="1294"/>
      <c r="L37" s="1294"/>
      <c r="M37" s="1185"/>
    </row>
    <row r="38" spans="1:13">
      <c r="A38" s="1290"/>
    </row>
    <row r="39" spans="1:13">
      <c r="A39" s="1290"/>
    </row>
    <row r="43" spans="1:13">
      <c r="F43" s="1166"/>
      <c r="G43" s="1166"/>
      <c r="H43" s="1166"/>
      <c r="I43" s="1166"/>
    </row>
    <row r="52" spans="1:13">
      <c r="A52" s="1290"/>
      <c r="C52" s="1290"/>
      <c r="D52" s="1290"/>
      <c r="F52" s="1290"/>
      <c r="G52" s="1290"/>
      <c r="I52" s="1290"/>
      <c r="J52" s="1290"/>
      <c r="K52" s="1290"/>
      <c r="L52" s="1290"/>
    </row>
    <row r="53" spans="1:13">
      <c r="A53" s="1290"/>
      <c r="C53" s="1293"/>
      <c r="D53" s="1293"/>
      <c r="F53" s="1293"/>
      <c r="G53" s="1293"/>
      <c r="I53" s="1293"/>
      <c r="J53" s="1293"/>
      <c r="K53" s="1293"/>
      <c r="L53" s="1293"/>
    </row>
    <row r="54" spans="1:13">
      <c r="M54" s="1295"/>
    </row>
    <row r="67" spans="1:1">
      <c r="A67" s="1296"/>
    </row>
  </sheetData>
  <mergeCells count="7">
    <mergeCell ref="A1:M1"/>
    <mergeCell ref="A3:M3"/>
    <mergeCell ref="A19:M19"/>
    <mergeCell ref="B4:D4"/>
    <mergeCell ref="E4:G4"/>
    <mergeCell ref="H4:J4"/>
    <mergeCell ref="K4:M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/>
  <dimension ref="A1:AB69"/>
  <sheetViews>
    <sheetView showGridLines="0" view="pageBreakPreview" zoomScaleNormal="100" zoomScaleSheetLayoutView="100" workbookViewId="0">
      <selection sqref="A1:Q1"/>
    </sheetView>
  </sheetViews>
  <sheetFormatPr defaultColWidth="9.140625" defaultRowHeight="15"/>
  <cols>
    <col min="1" max="1" width="17.28515625" style="1353" customWidth="1"/>
    <col min="2" max="2" width="8.28515625" style="1321" customWidth="1"/>
    <col min="3" max="3" width="7.5703125" style="1321" customWidth="1"/>
    <col min="4" max="4" width="8.28515625" style="1321" customWidth="1"/>
    <col min="5" max="5" width="7.5703125" style="1321" customWidth="1"/>
    <col min="6" max="6" width="8.28515625" style="1321" customWidth="1"/>
    <col min="7" max="7" width="7.5703125" style="1321" customWidth="1"/>
    <col min="8" max="8" width="8.28515625" style="1321" customWidth="1"/>
    <col min="9" max="9" width="7.5703125" style="1321" customWidth="1"/>
    <col min="10" max="10" width="8.28515625" style="1321" customWidth="1"/>
    <col min="11" max="11" width="7.5703125" style="1321" customWidth="1"/>
    <col min="12" max="12" width="8.28515625" style="1321" customWidth="1"/>
    <col min="13" max="13" width="7.5703125" style="1321" customWidth="1"/>
    <col min="14" max="14" width="8.28515625" style="1321" customWidth="1"/>
    <col min="15" max="15" width="7.5703125" style="1321" customWidth="1"/>
    <col min="16" max="16" width="8.28515625" style="1321" customWidth="1"/>
    <col min="17" max="17" width="7.5703125" style="1321" customWidth="1"/>
    <col min="18" max="18" width="9.140625" style="1321"/>
    <col min="19" max="19" width="10.85546875" style="1321" customWidth="1"/>
    <col min="20" max="20" width="11.42578125" style="1321" bestFit="1" customWidth="1"/>
    <col min="21" max="22" width="9.140625" style="1321"/>
    <col min="23" max="23" width="9.85546875" style="1321" bestFit="1" customWidth="1"/>
    <col min="24" max="16384" width="9.140625" style="1321"/>
  </cols>
  <sheetData>
    <row r="1" spans="1:17" ht="18" customHeight="1">
      <c r="A1" s="1876" t="s">
        <v>550</v>
      </c>
      <c r="B1" s="1876"/>
      <c r="C1" s="1876"/>
      <c r="D1" s="1876"/>
      <c r="E1" s="1876"/>
      <c r="F1" s="1876"/>
      <c r="G1" s="1876"/>
      <c r="H1" s="1876"/>
      <c r="I1" s="1876"/>
      <c r="J1" s="1876"/>
      <c r="K1" s="1876"/>
      <c r="L1" s="1876"/>
      <c r="M1" s="1876"/>
      <c r="N1" s="1876"/>
      <c r="O1" s="1876"/>
      <c r="P1" s="1876"/>
      <c r="Q1" s="1876"/>
    </row>
    <row r="2" spans="1:17" ht="5.0999999999999996" customHeight="1">
      <c r="A2" s="1371"/>
      <c r="B2" s="1882"/>
      <c r="C2" s="1882"/>
      <c r="D2" s="1882"/>
      <c r="E2" s="1882"/>
      <c r="F2" s="1882"/>
      <c r="G2" s="1882"/>
      <c r="H2" s="1882"/>
      <c r="I2" s="1882"/>
      <c r="J2" s="1882"/>
      <c r="K2" s="1882"/>
      <c r="L2" s="1882"/>
      <c r="M2" s="1882"/>
      <c r="N2" s="1882"/>
      <c r="O2" s="1882"/>
      <c r="P2" s="1372"/>
      <c r="Q2" s="1372"/>
    </row>
    <row r="3" spans="1:17" ht="12.95" customHeight="1">
      <c r="A3" s="1883" t="s">
        <v>366</v>
      </c>
      <c r="B3" s="1879">
        <v>2011</v>
      </c>
      <c r="C3" s="1880"/>
      <c r="D3" s="1879">
        <v>2012</v>
      </c>
      <c r="E3" s="1880"/>
      <c r="F3" s="1879">
        <v>2013</v>
      </c>
      <c r="G3" s="1880"/>
      <c r="H3" s="1879">
        <v>2014</v>
      </c>
      <c r="I3" s="1880"/>
      <c r="J3" s="1879">
        <v>2015</v>
      </c>
      <c r="K3" s="1880"/>
      <c r="L3" s="1879">
        <v>2016</v>
      </c>
      <c r="M3" s="1880"/>
      <c r="N3" s="1879">
        <v>2017</v>
      </c>
      <c r="O3" s="1880"/>
      <c r="P3" s="1879">
        <v>2018</v>
      </c>
      <c r="Q3" s="1880"/>
    </row>
    <row r="4" spans="1:17" ht="23.25" customHeight="1">
      <c r="A4" s="1884"/>
      <c r="B4" s="287" t="s">
        <v>364</v>
      </c>
      <c r="C4" s="1877" t="s">
        <v>365</v>
      </c>
      <c r="D4" s="287" t="s">
        <v>364</v>
      </c>
      <c r="E4" s="1877" t="s">
        <v>365</v>
      </c>
      <c r="F4" s="287" t="s">
        <v>364</v>
      </c>
      <c r="G4" s="1877" t="s">
        <v>365</v>
      </c>
      <c r="H4" s="287" t="s">
        <v>364</v>
      </c>
      <c r="I4" s="1877" t="s">
        <v>365</v>
      </c>
      <c r="J4" s="287" t="s">
        <v>364</v>
      </c>
      <c r="K4" s="1877" t="s">
        <v>365</v>
      </c>
      <c r="L4" s="287" t="s">
        <v>364</v>
      </c>
      <c r="M4" s="1877" t="s">
        <v>365</v>
      </c>
      <c r="N4" s="287" t="s">
        <v>364</v>
      </c>
      <c r="O4" s="1877" t="s">
        <v>365</v>
      </c>
      <c r="P4" s="287" t="s">
        <v>364</v>
      </c>
      <c r="Q4" s="1877" t="s">
        <v>365</v>
      </c>
    </row>
    <row r="5" spans="1:17" ht="12" customHeight="1">
      <c r="A5" s="1885"/>
      <c r="B5" s="288" t="s">
        <v>3</v>
      </c>
      <c r="C5" s="1878"/>
      <c r="D5" s="288" t="s">
        <v>3</v>
      </c>
      <c r="E5" s="1878"/>
      <c r="F5" s="288" t="s">
        <v>3</v>
      </c>
      <c r="G5" s="1878"/>
      <c r="H5" s="288" t="s">
        <v>3</v>
      </c>
      <c r="I5" s="1878"/>
      <c r="J5" s="288" t="s">
        <v>3</v>
      </c>
      <c r="K5" s="1878"/>
      <c r="L5" s="288" t="s">
        <v>3</v>
      </c>
      <c r="M5" s="1878"/>
      <c r="N5" s="288" t="s">
        <v>3</v>
      </c>
      <c r="O5" s="1878"/>
      <c r="P5" s="288" t="s">
        <v>3</v>
      </c>
      <c r="Q5" s="1878"/>
    </row>
    <row r="6" spans="1:17" ht="15" customHeight="1">
      <c r="A6" s="1354" t="s">
        <v>407</v>
      </c>
      <c r="B6" s="1334"/>
      <c r="C6" s="1355"/>
      <c r="D6" s="1334"/>
      <c r="E6" s="1355"/>
      <c r="F6" s="1334"/>
      <c r="G6" s="1355"/>
      <c r="H6" s="1334"/>
      <c r="I6" s="1355"/>
      <c r="J6" s="1334"/>
      <c r="K6" s="1355"/>
      <c r="L6" s="1334"/>
      <c r="M6" s="1355"/>
      <c r="N6" s="1334"/>
      <c r="O6" s="1355"/>
      <c r="P6" s="1334"/>
      <c r="Q6" s="1355"/>
    </row>
    <row r="7" spans="1:17" ht="15" customHeight="1">
      <c r="A7" s="1356" t="s">
        <v>469</v>
      </c>
      <c r="B7" s="1334">
        <v>186041.46348399992</v>
      </c>
      <c r="C7" s="1357">
        <v>7</v>
      </c>
      <c r="D7" s="1334">
        <v>153173.30000000002</v>
      </c>
      <c r="E7" s="1357">
        <v>7</v>
      </c>
      <c r="F7" s="1334">
        <v>1235892.3050000002</v>
      </c>
      <c r="G7" s="1357">
        <v>11</v>
      </c>
      <c r="H7" s="1334">
        <v>614378.23499999999</v>
      </c>
      <c r="I7" s="1357">
        <v>11</v>
      </c>
      <c r="J7" s="1334">
        <v>1412171.2330000002</v>
      </c>
      <c r="K7" s="1357">
        <v>11</v>
      </c>
      <c r="L7" s="1334">
        <v>3829947.8149450007</v>
      </c>
      <c r="M7" s="1357">
        <v>11</v>
      </c>
      <c r="N7" s="1334">
        <v>3649007.6605450003</v>
      </c>
      <c r="O7" s="1357">
        <v>11</v>
      </c>
      <c r="P7" s="1334">
        <v>3710170.4104180005</v>
      </c>
      <c r="Q7" s="1357">
        <v>11</v>
      </c>
    </row>
    <row r="8" spans="1:17" ht="15" customHeight="1">
      <c r="A8" s="1358" t="s">
        <v>367</v>
      </c>
      <c r="B8" s="1337">
        <v>24414754.37145</v>
      </c>
      <c r="C8" s="1359">
        <v>941</v>
      </c>
      <c r="D8" s="1337">
        <v>24367008.777959999</v>
      </c>
      <c r="E8" s="1359">
        <v>919</v>
      </c>
      <c r="F8" s="1337">
        <v>23981279.542849999</v>
      </c>
      <c r="G8" s="1359">
        <v>921</v>
      </c>
      <c r="H8" s="1337">
        <v>23351837.419780001</v>
      </c>
      <c r="I8" s="1359">
        <v>910</v>
      </c>
      <c r="J8" s="1337">
        <v>23514168.522999998</v>
      </c>
      <c r="K8" s="1359">
        <v>923</v>
      </c>
      <c r="L8" s="1337">
        <v>24135731.601999998</v>
      </c>
      <c r="M8" s="1359">
        <v>939</v>
      </c>
      <c r="N8" s="1337">
        <v>24867154.788480002</v>
      </c>
      <c r="O8" s="1359">
        <v>930</v>
      </c>
      <c r="P8" s="1337">
        <v>24322451.99884</v>
      </c>
      <c r="Q8" s="1359">
        <v>895</v>
      </c>
    </row>
    <row r="9" spans="1:17" ht="15" customHeight="1">
      <c r="A9" s="1360" t="s">
        <v>368</v>
      </c>
      <c r="B9" s="1361">
        <v>22517296.424119998</v>
      </c>
      <c r="C9" s="1362">
        <v>7791</v>
      </c>
      <c r="D9" s="1361">
        <v>22141992.024039999</v>
      </c>
      <c r="E9" s="1362">
        <v>7643</v>
      </c>
      <c r="F9" s="1361">
        <v>22116954.04852299</v>
      </c>
      <c r="G9" s="1362">
        <v>7679</v>
      </c>
      <c r="H9" s="1361">
        <v>20001095.84657</v>
      </c>
      <c r="I9" s="1362">
        <v>7509</v>
      </c>
      <c r="J9" s="1361">
        <v>20545342.838999998</v>
      </c>
      <c r="K9" s="1362">
        <v>7478</v>
      </c>
      <c r="L9" s="1361">
        <v>21717847.68</v>
      </c>
      <c r="M9" s="1362">
        <v>7470</v>
      </c>
      <c r="N9" s="1361">
        <v>22319576.266190004</v>
      </c>
      <c r="O9" s="1362">
        <v>7351</v>
      </c>
      <c r="P9" s="1361">
        <v>21797112.833300002</v>
      </c>
      <c r="Q9" s="1362">
        <v>7402</v>
      </c>
    </row>
    <row r="10" spans="1:17" ht="15" customHeight="1">
      <c r="A10" s="1363" t="s">
        <v>6</v>
      </c>
      <c r="B10" s="1337"/>
      <c r="C10" s="1364"/>
      <c r="D10" s="1337"/>
      <c r="E10" s="1364"/>
      <c r="F10" s="1337"/>
      <c r="G10" s="1364"/>
      <c r="H10" s="1337"/>
      <c r="I10" s="1364"/>
      <c r="J10" s="1337"/>
      <c r="K10" s="1364"/>
      <c r="L10" s="1337"/>
      <c r="M10" s="1364"/>
      <c r="N10" s="1337"/>
      <c r="O10" s="1364"/>
      <c r="P10" s="1337"/>
      <c r="Q10" s="1364"/>
    </row>
    <row r="11" spans="1:17" ht="15" customHeight="1">
      <c r="A11" s="1365" t="s">
        <v>369</v>
      </c>
      <c r="B11" s="1337">
        <v>11799.238782</v>
      </c>
      <c r="C11" s="1359">
        <v>19584</v>
      </c>
      <c r="D11" s="1337">
        <v>14115.269193</v>
      </c>
      <c r="E11" s="1359">
        <v>21210</v>
      </c>
      <c r="F11" s="1337">
        <v>11946.625000999997</v>
      </c>
      <c r="G11" s="1359">
        <v>19235</v>
      </c>
      <c r="H11" s="1337">
        <v>13103.893608337919</v>
      </c>
      <c r="I11" s="1359">
        <v>20683</v>
      </c>
      <c r="J11" s="1337">
        <v>14143.072</v>
      </c>
      <c r="K11" s="1359">
        <v>19468</v>
      </c>
      <c r="L11" s="1337">
        <v>12865.852051484051</v>
      </c>
      <c r="M11" s="1359">
        <v>18174</v>
      </c>
      <c r="N11" s="1337">
        <v>14207.550281356083</v>
      </c>
      <c r="O11" s="1359">
        <v>16847</v>
      </c>
      <c r="P11" s="1337">
        <v>12933.527387701784</v>
      </c>
      <c r="Q11" s="1359">
        <v>17783</v>
      </c>
    </row>
    <row r="12" spans="1:17" ht="15" customHeight="1">
      <c r="A12" s="1365" t="s">
        <v>370</v>
      </c>
      <c r="B12" s="1337">
        <v>82730.466430999892</v>
      </c>
      <c r="C12" s="1359">
        <v>20268</v>
      </c>
      <c r="D12" s="1337">
        <v>96507.368466999906</v>
      </c>
      <c r="E12" s="1359">
        <v>20176</v>
      </c>
      <c r="F12" s="1337">
        <v>95165.014875999856</v>
      </c>
      <c r="G12" s="1359">
        <v>19086</v>
      </c>
      <c r="H12" s="1337">
        <v>123816.61024736104</v>
      </c>
      <c r="I12" s="1359">
        <v>24245</v>
      </c>
      <c r="J12" s="1337">
        <v>80477.180000000008</v>
      </c>
      <c r="K12" s="1359">
        <v>22521</v>
      </c>
      <c r="L12" s="1337">
        <v>111562.05009446271</v>
      </c>
      <c r="M12" s="1359">
        <v>21439</v>
      </c>
      <c r="N12" s="1337">
        <v>99316.179315678324</v>
      </c>
      <c r="O12" s="1359">
        <v>19577</v>
      </c>
      <c r="P12" s="1337">
        <v>104049.96081803164</v>
      </c>
      <c r="Q12" s="1359">
        <v>21959</v>
      </c>
    </row>
    <row r="13" spans="1:17" ht="15" customHeight="1">
      <c r="A13" s="1365" t="s">
        <v>371</v>
      </c>
      <c r="B13" s="1337">
        <v>317121.312515</v>
      </c>
      <c r="C13" s="1359">
        <v>29338</v>
      </c>
      <c r="D13" s="1337">
        <v>310032.04458800005</v>
      </c>
      <c r="E13" s="1359">
        <v>29121</v>
      </c>
      <c r="F13" s="1337">
        <v>308503.41960399982</v>
      </c>
      <c r="G13" s="1359">
        <v>27970</v>
      </c>
      <c r="H13" s="1337">
        <v>335358.7588270597</v>
      </c>
      <c r="I13" s="1359">
        <v>31427</v>
      </c>
      <c r="J13" s="1337">
        <v>341587.24400000001</v>
      </c>
      <c r="K13" s="1359">
        <v>30561</v>
      </c>
      <c r="L13" s="1337">
        <v>336798.8942571283</v>
      </c>
      <c r="M13" s="1359">
        <v>29486</v>
      </c>
      <c r="N13" s="1337">
        <v>318403.09956751292</v>
      </c>
      <c r="O13" s="1359">
        <v>28815</v>
      </c>
      <c r="P13" s="1337">
        <v>326499.53289691149</v>
      </c>
      <c r="Q13" s="1359">
        <v>31720</v>
      </c>
    </row>
    <row r="14" spans="1:17" ht="15" customHeight="1">
      <c r="A14" s="1365" t="s">
        <v>372</v>
      </c>
      <c r="B14" s="1337">
        <v>511655.73515499989</v>
      </c>
      <c r="C14" s="1359">
        <v>28198</v>
      </c>
      <c r="D14" s="1337">
        <v>525736.94316300005</v>
      </c>
      <c r="E14" s="1359">
        <v>27950</v>
      </c>
      <c r="F14" s="1337">
        <v>524626.72059599974</v>
      </c>
      <c r="G14" s="1359">
        <v>27469</v>
      </c>
      <c r="H14" s="1337">
        <v>523919.65455827466</v>
      </c>
      <c r="I14" s="1359">
        <v>27883</v>
      </c>
      <c r="J14" s="1337">
        <v>516141.196</v>
      </c>
      <c r="K14" s="1359">
        <v>27988</v>
      </c>
      <c r="L14" s="1337">
        <v>560344.60785299737</v>
      </c>
      <c r="M14" s="1359">
        <v>27669</v>
      </c>
      <c r="N14" s="1337">
        <v>548723.0592909971</v>
      </c>
      <c r="O14" s="1359">
        <v>28706</v>
      </c>
      <c r="P14" s="1337">
        <v>538426.08162467263</v>
      </c>
      <c r="Q14" s="1359">
        <v>29715</v>
      </c>
    </row>
    <row r="15" spans="1:17" ht="15" customHeight="1">
      <c r="A15" s="1365" t="s">
        <v>373</v>
      </c>
      <c r="B15" s="1337">
        <v>1026437.1281749997</v>
      </c>
      <c r="C15" s="1359">
        <v>33035</v>
      </c>
      <c r="D15" s="1337">
        <v>1079011.1251299998</v>
      </c>
      <c r="E15" s="1359">
        <v>32799</v>
      </c>
      <c r="F15" s="1337">
        <v>1116784.3136299993</v>
      </c>
      <c r="G15" s="1359">
        <v>33438</v>
      </c>
      <c r="H15" s="1337">
        <v>1016327.2036509507</v>
      </c>
      <c r="I15" s="1359">
        <v>32012</v>
      </c>
      <c r="J15" s="1337">
        <v>1040029.306</v>
      </c>
      <c r="K15" s="1359">
        <v>32517</v>
      </c>
      <c r="L15" s="1337">
        <v>1155922.1782843508</v>
      </c>
      <c r="M15" s="1359">
        <v>33266</v>
      </c>
      <c r="N15" s="1337">
        <v>1159741.5075158244</v>
      </c>
      <c r="O15" s="1359">
        <v>34469</v>
      </c>
      <c r="P15" s="1337">
        <v>1091351.1593129947</v>
      </c>
      <c r="Q15" s="1359">
        <v>34256</v>
      </c>
    </row>
    <row r="16" spans="1:17" ht="15" customHeight="1">
      <c r="A16" s="1365" t="s">
        <v>374</v>
      </c>
      <c r="B16" s="1337">
        <v>792002.33832799993</v>
      </c>
      <c r="C16" s="1359">
        <v>15459</v>
      </c>
      <c r="D16" s="1337">
        <v>822998.73365599988</v>
      </c>
      <c r="E16" s="1359">
        <v>15517</v>
      </c>
      <c r="F16" s="1337">
        <v>822665.90019499953</v>
      </c>
      <c r="G16" s="1359">
        <v>15695</v>
      </c>
      <c r="H16" s="1337">
        <v>732383.47698900523</v>
      </c>
      <c r="I16" s="1359">
        <v>14304</v>
      </c>
      <c r="J16" s="1337">
        <v>783071.53300000005</v>
      </c>
      <c r="K16" s="1359">
        <v>14954</v>
      </c>
      <c r="L16" s="1337">
        <v>840517.30001507001</v>
      </c>
      <c r="M16" s="1359">
        <v>15482</v>
      </c>
      <c r="N16" s="1337">
        <v>856812.73201745551</v>
      </c>
      <c r="O16" s="1359">
        <v>16010</v>
      </c>
      <c r="P16" s="1337">
        <v>798087.22221885959</v>
      </c>
      <c r="Q16" s="1359">
        <v>15643</v>
      </c>
    </row>
    <row r="17" spans="1:17" ht="15" customHeight="1">
      <c r="A17" s="1366" t="s">
        <v>375</v>
      </c>
      <c r="B17" s="1361">
        <v>9518872.048541991</v>
      </c>
      <c r="C17" s="1362">
        <v>54727</v>
      </c>
      <c r="D17" s="1361">
        <v>9790329.5285710003</v>
      </c>
      <c r="E17" s="1362">
        <v>55589</v>
      </c>
      <c r="F17" s="1361">
        <v>10020160.631873984</v>
      </c>
      <c r="G17" s="1362">
        <v>58081</v>
      </c>
      <c r="H17" s="1361">
        <v>7796080.9448002111</v>
      </c>
      <c r="I17" s="1362">
        <v>49290</v>
      </c>
      <c r="J17" s="1361">
        <v>8648160.9139999989</v>
      </c>
      <c r="K17" s="1362">
        <v>52058</v>
      </c>
      <c r="L17" s="1361">
        <v>9521332.8044445086</v>
      </c>
      <c r="M17" s="1362">
        <v>54868</v>
      </c>
      <c r="N17" s="1361">
        <v>10413834.535984188</v>
      </c>
      <c r="O17" s="1362">
        <v>57939</v>
      </c>
      <c r="P17" s="1361">
        <v>9030186.204820456</v>
      </c>
      <c r="Q17" s="1362">
        <v>53861</v>
      </c>
    </row>
    <row r="18" spans="1:17" ht="15" customHeight="1">
      <c r="A18" s="1367" t="s">
        <v>7</v>
      </c>
      <c r="B18" s="1337"/>
      <c r="C18" s="1364"/>
      <c r="D18" s="1337"/>
      <c r="E18" s="1364"/>
      <c r="F18" s="1337"/>
      <c r="G18" s="1364"/>
      <c r="H18" s="1337"/>
      <c r="I18" s="1364"/>
      <c r="J18" s="1337"/>
      <c r="K18" s="1364"/>
      <c r="L18" s="1337"/>
      <c r="M18" s="1364"/>
      <c r="N18" s="1337"/>
      <c r="O18" s="1364"/>
      <c r="P18" s="1337"/>
      <c r="Q18" s="1364"/>
    </row>
    <row r="19" spans="1:17" ht="15" customHeight="1">
      <c r="A19" s="1365" t="s">
        <v>369</v>
      </c>
      <c r="B19" s="1337">
        <v>504296.89999400004</v>
      </c>
      <c r="C19" s="1359">
        <v>1160209</v>
      </c>
      <c r="D19" s="1337">
        <v>559139.02674000023</v>
      </c>
      <c r="E19" s="1359">
        <v>1156497</v>
      </c>
      <c r="F19" s="1337">
        <v>512721.76082900044</v>
      </c>
      <c r="G19" s="1359">
        <v>1143398</v>
      </c>
      <c r="H19" s="1337">
        <v>509723.57878980966</v>
      </c>
      <c r="I19" s="1359">
        <v>1165958</v>
      </c>
      <c r="J19" s="1337">
        <v>504998.58600000001</v>
      </c>
      <c r="K19" s="1359">
        <v>1155515.9999999998</v>
      </c>
      <c r="L19" s="1337">
        <v>520999.24463956594</v>
      </c>
      <c r="M19" s="1359">
        <v>1144692</v>
      </c>
      <c r="N19" s="1337">
        <v>487845.00729306432</v>
      </c>
      <c r="O19" s="1359">
        <v>1119223</v>
      </c>
      <c r="P19" s="1337">
        <v>496775.04107718513</v>
      </c>
      <c r="Q19" s="1359">
        <v>1109486</v>
      </c>
    </row>
    <row r="20" spans="1:17" ht="15" customHeight="1">
      <c r="A20" s="1365" t="s">
        <v>370</v>
      </c>
      <c r="B20" s="1337">
        <v>1188411.6807349992</v>
      </c>
      <c r="C20" s="1359">
        <v>301421</v>
      </c>
      <c r="D20" s="1337">
        <v>1383234.4910299997</v>
      </c>
      <c r="E20" s="1359">
        <v>310980</v>
      </c>
      <c r="F20" s="1337">
        <v>1394545.3752979985</v>
      </c>
      <c r="G20" s="1359">
        <v>309743</v>
      </c>
      <c r="H20" s="1337">
        <v>1881753.4639028551</v>
      </c>
      <c r="I20" s="1359">
        <v>384638</v>
      </c>
      <c r="J20" s="1337">
        <v>1113617.6629999999</v>
      </c>
      <c r="K20" s="1359">
        <v>355037.00000000006</v>
      </c>
      <c r="L20" s="1337">
        <v>1670801.3867941953</v>
      </c>
      <c r="M20" s="1359">
        <v>337980</v>
      </c>
      <c r="N20" s="1337">
        <v>1513725.3582766468</v>
      </c>
      <c r="O20" s="1359">
        <v>317192</v>
      </c>
      <c r="P20" s="1337">
        <v>1693836.8791406811</v>
      </c>
      <c r="Q20" s="1359">
        <v>354424</v>
      </c>
    </row>
    <row r="21" spans="1:17" ht="15" customHeight="1">
      <c r="A21" s="1365" t="s">
        <v>371</v>
      </c>
      <c r="B21" s="1337">
        <v>4686136.8582219994</v>
      </c>
      <c r="C21" s="1359">
        <v>455074</v>
      </c>
      <c r="D21" s="1337">
        <v>4914038.4101290004</v>
      </c>
      <c r="E21" s="1359">
        <v>455876</v>
      </c>
      <c r="F21" s="1337">
        <v>4771266.973282</v>
      </c>
      <c r="G21" s="1359">
        <v>447691</v>
      </c>
      <c r="H21" s="1337">
        <v>5488567.0253040111</v>
      </c>
      <c r="I21" s="1359">
        <v>515629</v>
      </c>
      <c r="J21" s="1337">
        <v>5508407.8030000003</v>
      </c>
      <c r="K21" s="1359">
        <v>489686</v>
      </c>
      <c r="L21" s="1337">
        <v>5475166.3686730787</v>
      </c>
      <c r="M21" s="1359">
        <v>466013</v>
      </c>
      <c r="N21" s="1337">
        <v>5094859.2620210024</v>
      </c>
      <c r="O21" s="1359">
        <v>469579</v>
      </c>
      <c r="P21" s="1337">
        <v>5222076.7556636911</v>
      </c>
      <c r="Q21" s="1359">
        <v>498059</v>
      </c>
    </row>
    <row r="22" spans="1:17" ht="15" customHeight="1">
      <c r="A22" s="1365" t="s">
        <v>372</v>
      </c>
      <c r="B22" s="1337">
        <v>7878327.4487959985</v>
      </c>
      <c r="C22" s="1359">
        <v>432554</v>
      </c>
      <c r="D22" s="1337">
        <v>8202299.7308200002</v>
      </c>
      <c r="E22" s="1359">
        <v>428078</v>
      </c>
      <c r="F22" s="1337">
        <v>8001272.6840059971</v>
      </c>
      <c r="G22" s="1359">
        <v>428109</v>
      </c>
      <c r="H22" s="1337">
        <v>7473193.0862098094</v>
      </c>
      <c r="I22" s="1359">
        <v>391848</v>
      </c>
      <c r="J22" s="1337">
        <v>7768172.5099999998</v>
      </c>
      <c r="K22" s="1359">
        <v>408277</v>
      </c>
      <c r="L22" s="1337">
        <v>8352134.3274809718</v>
      </c>
      <c r="M22" s="1359">
        <v>414154</v>
      </c>
      <c r="N22" s="1337">
        <v>8265932.4977369672</v>
      </c>
      <c r="O22" s="1359">
        <v>429838</v>
      </c>
      <c r="P22" s="1337">
        <v>8018166.8469247492</v>
      </c>
      <c r="Q22" s="1359">
        <v>412843</v>
      </c>
    </row>
    <row r="23" spans="1:17" ht="15" customHeight="1">
      <c r="A23" s="1365" t="s">
        <v>373</v>
      </c>
      <c r="B23" s="1337">
        <v>9278723.9788949993</v>
      </c>
      <c r="C23" s="1359">
        <v>280502</v>
      </c>
      <c r="D23" s="1337">
        <v>8826859.3298419993</v>
      </c>
      <c r="E23" s="1359">
        <v>276403</v>
      </c>
      <c r="F23" s="1337">
        <v>9320148.7792099956</v>
      </c>
      <c r="G23" s="1359">
        <v>288393</v>
      </c>
      <c r="H23" s="1337">
        <v>4991073.5360998977</v>
      </c>
      <c r="I23" s="1359">
        <v>166489</v>
      </c>
      <c r="J23" s="1337">
        <v>6785664.7669999991</v>
      </c>
      <c r="K23" s="1359">
        <v>206844</v>
      </c>
      <c r="L23" s="1337">
        <v>7622782.8458727272</v>
      </c>
      <c r="M23" s="1359">
        <v>244482</v>
      </c>
      <c r="N23" s="1337">
        <v>8721404.2015460376</v>
      </c>
      <c r="O23" s="1359">
        <v>262975</v>
      </c>
      <c r="P23" s="1337">
        <v>7195290.7486268394</v>
      </c>
      <c r="Q23" s="1359">
        <v>219943</v>
      </c>
    </row>
    <row r="24" spans="1:17" ht="15" customHeight="1">
      <c r="A24" s="1365" t="s">
        <v>374</v>
      </c>
      <c r="B24" s="1337">
        <v>1554057.6720090001</v>
      </c>
      <c r="C24" s="1359">
        <v>24544</v>
      </c>
      <c r="D24" s="1337">
        <v>1267826.9206539998</v>
      </c>
      <c r="E24" s="1359">
        <v>23746</v>
      </c>
      <c r="F24" s="1337">
        <v>1436421.2979679992</v>
      </c>
      <c r="G24" s="1359">
        <v>25595</v>
      </c>
      <c r="H24" s="1337">
        <v>446199.3853124305</v>
      </c>
      <c r="I24" s="1359">
        <v>12217</v>
      </c>
      <c r="J24" s="1337">
        <v>832468.37699999998</v>
      </c>
      <c r="K24" s="1359">
        <v>15540</v>
      </c>
      <c r="L24" s="1337">
        <v>916276.58158523124</v>
      </c>
      <c r="M24" s="1359">
        <v>18869</v>
      </c>
      <c r="N24" s="1337">
        <v>1175113.939606647</v>
      </c>
      <c r="O24" s="1359">
        <v>21026</v>
      </c>
      <c r="P24" s="1337">
        <v>966120.17449338897</v>
      </c>
      <c r="Q24" s="1359">
        <v>19357</v>
      </c>
    </row>
    <row r="25" spans="1:17" ht="15" customHeight="1">
      <c r="A25" s="1366" t="s">
        <v>375</v>
      </c>
      <c r="B25" s="1361">
        <v>622431.35119500011</v>
      </c>
      <c r="C25" s="1362">
        <v>6546</v>
      </c>
      <c r="D25" s="1361">
        <v>525458.02798000001</v>
      </c>
      <c r="E25" s="1362">
        <v>5617</v>
      </c>
      <c r="F25" s="1361">
        <v>566274.33273899986</v>
      </c>
      <c r="G25" s="1362">
        <v>5930</v>
      </c>
      <c r="H25" s="1361">
        <v>232016.15081998546</v>
      </c>
      <c r="I25" s="1362">
        <v>3900</v>
      </c>
      <c r="J25" s="1361">
        <v>408832.78300000005</v>
      </c>
      <c r="K25" s="1362">
        <v>4699</v>
      </c>
      <c r="L25" s="1361">
        <v>428906.15095421666</v>
      </c>
      <c r="M25" s="1362">
        <v>4920</v>
      </c>
      <c r="N25" s="1361">
        <v>539356.97684662067</v>
      </c>
      <c r="O25" s="1362">
        <v>5591</v>
      </c>
      <c r="P25" s="1361">
        <v>520412.12425384083</v>
      </c>
      <c r="Q25" s="1362">
        <v>5880</v>
      </c>
    </row>
    <row r="26" spans="1:17" ht="15" customHeight="1">
      <c r="A26" s="1368" t="s">
        <v>408</v>
      </c>
      <c r="B26" s="1369">
        <v>37973004.157773986</v>
      </c>
      <c r="C26" s="1370">
        <v>2861459</v>
      </c>
      <c r="D26" s="1369">
        <v>38317586.949962996</v>
      </c>
      <c r="E26" s="1370">
        <v>2859559</v>
      </c>
      <c r="F26" s="1369">
        <v>38902503.829107977</v>
      </c>
      <c r="G26" s="1370">
        <v>2849833</v>
      </c>
      <c r="H26" s="1369">
        <v>31563516.76912</v>
      </c>
      <c r="I26" s="1370">
        <v>2840523</v>
      </c>
      <c r="J26" s="1369">
        <v>34345772.933999993</v>
      </c>
      <c r="K26" s="1370">
        <v>2835666</v>
      </c>
      <c r="L26" s="1369">
        <v>37526410.592999995</v>
      </c>
      <c r="M26" s="1370">
        <v>2831494</v>
      </c>
      <c r="N26" s="1369">
        <v>39209275.907299995</v>
      </c>
      <c r="O26" s="1370">
        <v>2827787</v>
      </c>
      <c r="P26" s="1369">
        <v>36014212.259259999</v>
      </c>
      <c r="Q26" s="1370">
        <v>2824929</v>
      </c>
    </row>
    <row r="27" spans="1:17" ht="15" customHeight="1">
      <c r="A27" s="289" t="s">
        <v>470</v>
      </c>
      <c r="B27" s="290">
        <v>85091096.416827992</v>
      </c>
      <c r="C27" s="291">
        <v>2870198</v>
      </c>
      <c r="D27" s="290">
        <v>84979761.051962987</v>
      </c>
      <c r="E27" s="291">
        <v>2868128</v>
      </c>
      <c r="F27" s="290">
        <v>86236629.725480974</v>
      </c>
      <c r="G27" s="291">
        <v>2858444</v>
      </c>
      <c r="H27" s="290">
        <v>75530828.270470008</v>
      </c>
      <c r="I27" s="291">
        <v>2848953</v>
      </c>
      <c r="J27" s="290">
        <v>79817455.528999999</v>
      </c>
      <c r="K27" s="291">
        <v>2844078</v>
      </c>
      <c r="L27" s="290">
        <v>87209937.689944997</v>
      </c>
      <c r="M27" s="291">
        <v>2839914</v>
      </c>
      <c r="N27" s="290">
        <v>90045014.622515008</v>
      </c>
      <c r="O27" s="291">
        <v>2836079</v>
      </c>
      <c r="P27" s="290">
        <v>85843947.501818001</v>
      </c>
      <c r="Q27" s="291">
        <v>2833237</v>
      </c>
    </row>
    <row r="28" spans="1:17" ht="12.75" customHeight="1">
      <c r="A28" s="1319" t="s">
        <v>342</v>
      </c>
      <c r="B28" s="1320"/>
      <c r="C28" s="1320"/>
      <c r="D28" s="1320"/>
      <c r="E28" s="1320"/>
      <c r="F28" s="1320"/>
      <c r="G28" s="1320"/>
      <c r="H28" s="1320"/>
      <c r="I28" s="1320"/>
      <c r="J28" s="1320"/>
      <c r="K28" s="1320"/>
      <c r="L28" s="1320"/>
      <c r="M28" s="1320"/>
      <c r="N28" s="1320"/>
      <c r="O28" s="1320"/>
      <c r="P28" s="1320"/>
      <c r="Q28" s="1320"/>
    </row>
    <row r="29" spans="1:17" ht="52.5" customHeight="1">
      <c r="A29" s="1881" t="s">
        <v>557</v>
      </c>
      <c r="B29" s="1881"/>
      <c r="C29" s="1881"/>
      <c r="D29" s="1881"/>
      <c r="E29" s="1881"/>
      <c r="F29" s="1881"/>
      <c r="G29" s="1881"/>
      <c r="H29" s="1881"/>
      <c r="I29" s="1881"/>
      <c r="J29" s="1881"/>
      <c r="K29" s="1881"/>
      <c r="L29" s="1881"/>
      <c r="M29" s="1881"/>
      <c r="N29" s="1881"/>
      <c r="O29" s="1881"/>
      <c r="P29" s="1881"/>
      <c r="Q29" s="1881"/>
    </row>
    <row r="30" spans="1:17">
      <c r="A30" s="1322"/>
      <c r="B30" s="1322"/>
      <c r="C30" s="1322"/>
      <c r="D30" s="1322"/>
      <c r="E30" s="1322"/>
      <c r="F30" s="1322"/>
      <c r="G30" s="1322"/>
      <c r="H30" s="1322"/>
      <c r="I30" s="1322"/>
      <c r="J30" s="1322"/>
      <c r="K30" s="1322"/>
      <c r="L30" s="1322"/>
      <c r="M30" s="1322"/>
      <c r="N30" s="1322"/>
      <c r="O30" s="1322"/>
      <c r="P30" s="1322"/>
      <c r="Q30" s="1322"/>
    </row>
    <row r="31" spans="1:17">
      <c r="A31" s="1322"/>
      <c r="B31" s="1322"/>
      <c r="C31" s="1322"/>
      <c r="D31" s="1322"/>
      <c r="E31" s="1322"/>
      <c r="F31" s="1322"/>
      <c r="G31" s="1322"/>
      <c r="H31" s="1322"/>
      <c r="I31" s="1322"/>
      <c r="J31" s="1322"/>
      <c r="K31" s="1322"/>
      <c r="L31" s="1322"/>
      <c r="M31" s="1322"/>
      <c r="N31" s="1322"/>
      <c r="O31" s="1322"/>
      <c r="P31" s="1322"/>
      <c r="Q31" s="1322"/>
    </row>
    <row r="32" spans="1:17">
      <c r="A32" s="1322"/>
      <c r="B32" s="1322"/>
      <c r="C32" s="1322"/>
      <c r="D32" s="1322"/>
      <c r="E32" s="1322"/>
      <c r="F32" s="1322"/>
      <c r="G32" s="1322"/>
      <c r="H32" s="1322"/>
      <c r="I32" s="1322"/>
      <c r="J32" s="1322"/>
      <c r="K32" s="1322"/>
      <c r="L32" s="1322"/>
      <c r="M32" s="1322"/>
      <c r="N32" s="1322"/>
      <c r="O32" s="1322"/>
      <c r="P32" s="1322"/>
      <c r="Q32" s="1322"/>
    </row>
    <row r="33" spans="1:28">
      <c r="A33" s="1322"/>
      <c r="B33" s="1322"/>
      <c r="C33" s="1322"/>
      <c r="D33" s="1322"/>
      <c r="E33" s="1322"/>
      <c r="F33" s="1322"/>
      <c r="G33" s="1322"/>
      <c r="H33" s="1322"/>
      <c r="I33" s="1322"/>
      <c r="J33" s="1322"/>
      <c r="K33" s="1322"/>
      <c r="L33" s="1322"/>
      <c r="M33" s="1322"/>
      <c r="N33" s="1322"/>
      <c r="O33" s="1322"/>
      <c r="P33" s="1322"/>
      <c r="Q33" s="1322"/>
    </row>
    <row r="34" spans="1:28">
      <c r="A34" s="1322"/>
      <c r="B34" s="1322"/>
      <c r="C34" s="1322"/>
      <c r="D34" s="1322"/>
      <c r="E34" s="1322"/>
      <c r="F34" s="1322"/>
      <c r="G34" s="1322"/>
      <c r="H34" s="1322"/>
      <c r="I34" s="1322"/>
      <c r="J34" s="1322"/>
      <c r="K34" s="1322"/>
      <c r="L34" s="1322"/>
      <c r="M34" s="1322"/>
      <c r="N34" s="1322"/>
      <c r="O34" s="1322"/>
      <c r="P34" s="1322"/>
      <c r="Q34" s="1322"/>
    </row>
    <row r="35" spans="1:28">
      <c r="A35" s="1322"/>
      <c r="B35" s="1322"/>
      <c r="C35" s="1322"/>
      <c r="D35" s="1322"/>
      <c r="E35" s="1322"/>
      <c r="F35" s="1322"/>
      <c r="G35" s="1322"/>
      <c r="H35" s="1322"/>
      <c r="I35" s="1322"/>
      <c r="J35" s="1322"/>
      <c r="K35" s="1322"/>
      <c r="L35" s="1322"/>
      <c r="M35" s="1322"/>
      <c r="N35" s="1322"/>
      <c r="O35" s="1322"/>
      <c r="P35" s="1322"/>
      <c r="Q35" s="1322"/>
    </row>
    <row r="36" spans="1:28" ht="15" customHeight="1">
      <c r="A36" s="1870" t="s">
        <v>376</v>
      </c>
      <c r="B36" s="1870"/>
      <c r="C36" s="1870"/>
      <c r="D36" s="1870"/>
      <c r="E36" s="1870"/>
      <c r="F36" s="1870"/>
      <c r="G36" s="1870"/>
      <c r="H36" s="1870"/>
      <c r="I36" s="1870" t="s">
        <v>377</v>
      </c>
      <c r="J36" s="1870"/>
      <c r="K36" s="1870"/>
      <c r="L36" s="1870"/>
      <c r="M36" s="1870"/>
      <c r="N36" s="1870"/>
      <c r="O36" s="1870"/>
      <c r="P36" s="1870"/>
      <c r="Q36" s="1870"/>
    </row>
    <row r="37" spans="1:28" ht="15.75">
      <c r="A37" s="1323"/>
      <c r="B37" s="1324"/>
      <c r="C37" s="1875"/>
      <c r="D37" s="1324"/>
      <c r="E37" s="1875"/>
      <c r="F37" s="1324"/>
      <c r="G37" s="1875"/>
      <c r="H37" s="1324"/>
      <c r="I37" s="1875"/>
      <c r="J37" s="1324"/>
      <c r="K37" s="1875"/>
      <c r="L37" s="1324"/>
      <c r="M37" s="1875"/>
      <c r="N37" s="1324"/>
      <c r="O37" s="1875"/>
      <c r="P37" s="1325"/>
      <c r="Q37" s="1326"/>
      <c r="T37" s="1327"/>
      <c r="U37" s="1327">
        <v>2011</v>
      </c>
      <c r="V37" s="1327">
        <v>2012</v>
      </c>
      <c r="W37" s="1327">
        <v>2013</v>
      </c>
      <c r="X37" s="1327">
        <v>2014</v>
      </c>
      <c r="Y37" s="1327">
        <v>2015</v>
      </c>
      <c r="Z37" s="1327">
        <v>2016</v>
      </c>
      <c r="AA37" s="1327">
        <v>2017</v>
      </c>
      <c r="AB37" s="1327">
        <v>2018</v>
      </c>
    </row>
    <row r="38" spans="1:28">
      <c r="A38" s="1328"/>
      <c r="B38" s="1329"/>
      <c r="C38" s="1875"/>
      <c r="D38" s="1329"/>
      <c r="E38" s="1875"/>
      <c r="F38" s="1329"/>
      <c r="G38" s="1875"/>
      <c r="H38" s="1329"/>
      <c r="I38" s="1875"/>
      <c r="J38" s="1329"/>
      <c r="K38" s="1875"/>
      <c r="L38" s="1329"/>
      <c r="M38" s="1875"/>
      <c r="N38" s="1329"/>
      <c r="O38" s="1875"/>
      <c r="P38" s="1325"/>
      <c r="Q38" s="1330"/>
      <c r="T38" s="1331" t="str">
        <f>'[1]TS-tab'!A8</f>
        <v>zákazníci připojeni přímo k PS</v>
      </c>
      <c r="U38" s="1332">
        <f>'10'!B7</f>
        <v>186041.46348399992</v>
      </c>
      <c r="V38" s="1332">
        <f>'10'!D7</f>
        <v>153173.30000000002</v>
      </c>
      <c r="W38" s="1332">
        <f>'10'!F7</f>
        <v>1235892.3050000002</v>
      </c>
      <c r="X38" s="1332">
        <f>'10'!H7</f>
        <v>614378.23499999999</v>
      </c>
      <c r="Y38" s="1332">
        <f>'10'!J7</f>
        <v>1412171.2330000002</v>
      </c>
      <c r="Z38" s="1332">
        <f>'10'!L7</f>
        <v>3829947.8149450007</v>
      </c>
      <c r="AA38" s="1332">
        <f>'10'!N7</f>
        <v>3649007.6605450003</v>
      </c>
      <c r="AB38" s="1332">
        <f>'10'!P7</f>
        <v>3710170.4104180005</v>
      </c>
    </row>
    <row r="39" spans="1:28">
      <c r="A39" s="1333"/>
      <c r="B39" s="1334"/>
      <c r="C39" s="1335"/>
      <c r="D39" s="1334"/>
      <c r="E39" s="1335"/>
      <c r="F39" s="1334"/>
      <c r="G39" s="1335"/>
      <c r="H39" s="1334"/>
      <c r="I39" s="1335"/>
      <c r="J39" s="1334"/>
      <c r="K39" s="1335"/>
      <c r="L39" s="1334"/>
      <c r="M39" s="1335"/>
      <c r="N39" s="1334"/>
      <c r="O39" s="1335"/>
      <c r="P39" s="1325"/>
      <c r="Q39" s="1330"/>
      <c r="T39" s="1331" t="str">
        <f>'[1]TS-tab'!A9</f>
        <v>odběr z dálkovodu</v>
      </c>
      <c r="U39" s="1332">
        <f>'10'!B8</f>
        <v>24414754.37145</v>
      </c>
      <c r="V39" s="1332">
        <f>'10'!D8</f>
        <v>24367008.777959999</v>
      </c>
      <c r="W39" s="1332">
        <f>'10'!F8</f>
        <v>23981279.542849999</v>
      </c>
      <c r="X39" s="1332">
        <f>'10'!H8</f>
        <v>23351837.419780001</v>
      </c>
      <c r="Y39" s="1332">
        <f>'10'!J8</f>
        <v>23514168.522999998</v>
      </c>
      <c r="Z39" s="1332">
        <f>'10'!L8</f>
        <v>24135731.601999998</v>
      </c>
      <c r="AA39" s="1332">
        <f>'10'!N8</f>
        <v>24867154.788480002</v>
      </c>
      <c r="AB39" s="1332">
        <f>'10'!P8</f>
        <v>24322451.99884</v>
      </c>
    </row>
    <row r="40" spans="1:28">
      <c r="A40" s="1336"/>
      <c r="B40" s="1337"/>
      <c r="C40" s="1337"/>
      <c r="D40" s="1337"/>
      <c r="E40" s="1337"/>
      <c r="F40" s="1337"/>
      <c r="G40" s="1337"/>
      <c r="H40" s="1337"/>
      <c r="I40" s="1337"/>
      <c r="J40" s="1337"/>
      <c r="K40" s="1337"/>
      <c r="L40" s="1337"/>
      <c r="M40" s="1337"/>
      <c r="N40" s="1337"/>
      <c r="O40" s="1337"/>
      <c r="P40" s="1325"/>
      <c r="Q40" s="1338"/>
      <c r="T40" s="1331" t="str">
        <f>'[1]TS-tab'!A10</f>
        <v>z místní sítě</v>
      </c>
      <c r="U40" s="1332">
        <f>'10'!B9</f>
        <v>22517296.424119998</v>
      </c>
      <c r="V40" s="1332">
        <f>'10'!D9</f>
        <v>22141992.024039999</v>
      </c>
      <c r="W40" s="1332">
        <f>'10'!F9</f>
        <v>22116954.04852299</v>
      </c>
      <c r="X40" s="1332">
        <f>'10'!H9</f>
        <v>20001095.84657</v>
      </c>
      <c r="Y40" s="1332">
        <f>'10'!J9</f>
        <v>20545342.838999998</v>
      </c>
      <c r="Z40" s="1332">
        <f>'10'!L9</f>
        <v>21717847.68</v>
      </c>
      <c r="AA40" s="1332">
        <f>'10'!N9</f>
        <v>22319576.266190004</v>
      </c>
      <c r="AB40" s="1332">
        <f>'10'!P9</f>
        <v>21797112.833300002</v>
      </c>
    </row>
    <row r="41" spans="1:28">
      <c r="A41" s="1336"/>
      <c r="B41" s="1337"/>
      <c r="C41" s="1337"/>
      <c r="D41" s="1337"/>
      <c r="E41" s="1337"/>
      <c r="F41" s="1337"/>
      <c r="G41" s="1337"/>
      <c r="H41" s="1337"/>
      <c r="I41" s="1337"/>
      <c r="J41" s="1337"/>
      <c r="K41" s="1337"/>
      <c r="L41" s="1337"/>
      <c r="M41" s="1337"/>
      <c r="N41" s="1337"/>
      <c r="O41" s="1337"/>
      <c r="P41" s="1325"/>
      <c r="T41" s="1331"/>
      <c r="U41" s="1332">
        <f>U37</f>
        <v>2011</v>
      </c>
      <c r="V41" s="1332">
        <f t="shared" ref="V41:AB41" si="0">V37</f>
        <v>2012</v>
      </c>
      <c r="W41" s="1332">
        <f t="shared" si="0"/>
        <v>2013</v>
      </c>
      <c r="X41" s="1332">
        <f t="shared" si="0"/>
        <v>2014</v>
      </c>
      <c r="Y41" s="1332">
        <f t="shared" si="0"/>
        <v>2015</v>
      </c>
      <c r="Z41" s="1332">
        <f t="shared" si="0"/>
        <v>2016</v>
      </c>
      <c r="AA41" s="1332">
        <f t="shared" si="0"/>
        <v>2017</v>
      </c>
      <c r="AB41" s="1332">
        <f t="shared" si="0"/>
        <v>2018</v>
      </c>
    </row>
    <row r="42" spans="1:28">
      <c r="A42" s="1339"/>
      <c r="B42" s="1337"/>
      <c r="C42" s="1337"/>
      <c r="D42" s="1337"/>
      <c r="E42" s="1337"/>
      <c r="F42" s="1337"/>
      <c r="G42" s="1337"/>
      <c r="H42" s="1337"/>
      <c r="I42" s="1337"/>
      <c r="J42" s="1337"/>
      <c r="K42" s="1337"/>
      <c r="L42" s="1337"/>
      <c r="M42" s="1337"/>
      <c r="N42" s="1337"/>
      <c r="O42" s="1337"/>
      <c r="P42" s="1325"/>
      <c r="T42" s="1331" t="str">
        <f>'[1]TS-tab'!A12</f>
        <v>0 - 1,89</v>
      </c>
      <c r="U42" s="1332">
        <f>'10'!B11</f>
        <v>11799.238782</v>
      </c>
      <c r="V42" s="1332">
        <f>'10'!D11</f>
        <v>14115.269193</v>
      </c>
      <c r="W42" s="1332">
        <f>'10'!F11</f>
        <v>11946.625000999997</v>
      </c>
      <c r="X42" s="1332">
        <f>'10'!H11</f>
        <v>13103.893608337919</v>
      </c>
      <c r="Y42" s="1332">
        <f>'10'!J11</f>
        <v>14143.072</v>
      </c>
      <c r="Z42" s="1332">
        <f>'10'!L11</f>
        <v>12865.852051484051</v>
      </c>
      <c r="AA42" s="1332">
        <f>'10'!N11</f>
        <v>14207.550281356083</v>
      </c>
      <c r="AB42" s="1332">
        <f>'10'!P11</f>
        <v>12933.527387701784</v>
      </c>
    </row>
    <row r="43" spans="1:28">
      <c r="A43" s="1340"/>
      <c r="B43" s="1337"/>
      <c r="C43" s="1337"/>
      <c r="D43" s="1337"/>
      <c r="E43" s="1337"/>
      <c r="F43" s="1337"/>
      <c r="G43" s="1337"/>
      <c r="H43" s="1337"/>
      <c r="I43" s="1337"/>
      <c r="J43" s="1337"/>
      <c r="K43" s="1337"/>
      <c r="L43" s="1337"/>
      <c r="M43" s="1337"/>
      <c r="N43" s="1337"/>
      <c r="O43" s="1337"/>
      <c r="P43" s="1325"/>
      <c r="T43" s="1331" t="str">
        <f>'[1]TS-tab'!A13</f>
        <v>1,89 - 7,56</v>
      </c>
      <c r="U43" s="1332">
        <f>'10'!B12</f>
        <v>82730.466430999892</v>
      </c>
      <c r="V43" s="1332">
        <f>'10'!D12</f>
        <v>96507.368466999906</v>
      </c>
      <c r="W43" s="1332">
        <f>'10'!F12</f>
        <v>95165.014875999856</v>
      </c>
      <c r="X43" s="1332">
        <f>'10'!H12</f>
        <v>123816.61024736104</v>
      </c>
      <c r="Y43" s="1332">
        <f>'10'!J12</f>
        <v>80477.180000000008</v>
      </c>
      <c r="Z43" s="1332">
        <f>'10'!L12</f>
        <v>111562.05009446271</v>
      </c>
      <c r="AA43" s="1332">
        <f>'10'!N12</f>
        <v>99316.179315678324</v>
      </c>
      <c r="AB43" s="1332">
        <f>'10'!P12</f>
        <v>104049.96081803164</v>
      </c>
    </row>
    <row r="44" spans="1:28">
      <c r="A44" s="1340"/>
      <c r="B44" s="1337"/>
      <c r="C44" s="1337"/>
      <c r="D44" s="1337"/>
      <c r="E44" s="1337"/>
      <c r="F44" s="1337"/>
      <c r="G44" s="1337"/>
      <c r="H44" s="1337"/>
      <c r="I44" s="1337"/>
      <c r="J44" s="1337"/>
      <c r="K44" s="1337"/>
      <c r="L44" s="1337"/>
      <c r="M44" s="1337"/>
      <c r="N44" s="1337"/>
      <c r="O44" s="1337"/>
      <c r="P44" s="1325"/>
      <c r="T44" s="1331" t="str">
        <f>'[1]TS-tab'!A14</f>
        <v>7,56 - 15</v>
      </c>
      <c r="U44" s="1332">
        <f>'10'!B13</f>
        <v>317121.312515</v>
      </c>
      <c r="V44" s="1332">
        <f>'10'!D13</f>
        <v>310032.04458800005</v>
      </c>
      <c r="W44" s="1332">
        <f>'10'!F13</f>
        <v>308503.41960399982</v>
      </c>
      <c r="X44" s="1332">
        <f>'10'!H13</f>
        <v>335358.7588270597</v>
      </c>
      <c r="Y44" s="1332">
        <f>'10'!J13</f>
        <v>341587.24400000001</v>
      </c>
      <c r="Z44" s="1332">
        <f>'10'!L13</f>
        <v>336798.8942571283</v>
      </c>
      <c r="AA44" s="1332">
        <f>'10'!N13</f>
        <v>318403.09956751292</v>
      </c>
      <c r="AB44" s="1332">
        <f>'10'!P13</f>
        <v>326499.53289691149</v>
      </c>
    </row>
    <row r="45" spans="1:28">
      <c r="A45" s="1340"/>
      <c r="B45" s="1337"/>
      <c r="C45" s="1337"/>
      <c r="D45" s="1337"/>
      <c r="E45" s="1337"/>
      <c r="F45" s="1337"/>
      <c r="G45" s="1337"/>
      <c r="H45" s="1337"/>
      <c r="I45" s="1337"/>
      <c r="J45" s="1337"/>
      <c r="K45" s="1337"/>
      <c r="L45" s="1337"/>
      <c r="M45" s="1337"/>
      <c r="N45" s="1337"/>
      <c r="O45" s="1337"/>
      <c r="P45" s="1325"/>
      <c r="T45" s="1331" t="str">
        <f>'[1]TS-tab'!A15</f>
        <v>15 - 25</v>
      </c>
      <c r="U45" s="1332">
        <f>'10'!B14</f>
        <v>511655.73515499989</v>
      </c>
      <c r="V45" s="1332">
        <f>'10'!D14</f>
        <v>525736.94316300005</v>
      </c>
      <c r="W45" s="1332">
        <f>'10'!F14</f>
        <v>524626.72059599974</v>
      </c>
      <c r="X45" s="1332">
        <f>'10'!H14</f>
        <v>523919.65455827466</v>
      </c>
      <c r="Y45" s="1332">
        <f>'10'!J14</f>
        <v>516141.196</v>
      </c>
      <c r="Z45" s="1332">
        <f>'10'!L14</f>
        <v>560344.60785299737</v>
      </c>
      <c r="AA45" s="1332">
        <f>'10'!N14</f>
        <v>548723.0592909971</v>
      </c>
      <c r="AB45" s="1332">
        <f>'10'!P14</f>
        <v>538426.08162467263</v>
      </c>
    </row>
    <row r="46" spans="1:28">
      <c r="A46" s="1340"/>
      <c r="B46" s="1337"/>
      <c r="C46" s="1337"/>
      <c r="D46" s="1337"/>
      <c r="E46" s="1337"/>
      <c r="F46" s="1337"/>
      <c r="G46" s="1337"/>
      <c r="H46" s="1337"/>
      <c r="I46" s="1337"/>
      <c r="J46" s="1337"/>
      <c r="K46" s="1337"/>
      <c r="L46" s="1337"/>
      <c r="M46" s="1337"/>
      <c r="N46" s="1337"/>
      <c r="O46" s="1337"/>
      <c r="P46" s="1325"/>
      <c r="T46" s="1331" t="str">
        <f>'[1]TS-tab'!A16</f>
        <v>25 - 45</v>
      </c>
      <c r="U46" s="1332">
        <f>'10'!B15</f>
        <v>1026437.1281749997</v>
      </c>
      <c r="V46" s="1332">
        <f>'10'!D15</f>
        <v>1079011.1251299998</v>
      </c>
      <c r="W46" s="1332">
        <f>'10'!F15</f>
        <v>1116784.3136299993</v>
      </c>
      <c r="X46" s="1332">
        <f>'10'!H15</f>
        <v>1016327.2036509507</v>
      </c>
      <c r="Y46" s="1332">
        <f>'10'!J15</f>
        <v>1040029.306</v>
      </c>
      <c r="Z46" s="1332">
        <f>'10'!L15</f>
        <v>1155922.1782843508</v>
      </c>
      <c r="AA46" s="1332">
        <f>'10'!N15</f>
        <v>1159741.5075158244</v>
      </c>
      <c r="AB46" s="1332">
        <f>'10'!P15</f>
        <v>1091351.1593129947</v>
      </c>
    </row>
    <row r="47" spans="1:28">
      <c r="A47" s="1340"/>
      <c r="B47" s="1337"/>
      <c r="C47" s="1337"/>
      <c r="D47" s="1337"/>
      <c r="E47" s="1337"/>
      <c r="F47" s="1337"/>
      <c r="G47" s="1337"/>
      <c r="H47" s="1337"/>
      <c r="I47" s="1337"/>
      <c r="J47" s="1337"/>
      <c r="K47" s="1337"/>
      <c r="L47" s="1337"/>
      <c r="M47" s="1337"/>
      <c r="N47" s="1337"/>
      <c r="O47" s="1337"/>
      <c r="P47" s="1325"/>
      <c r="T47" s="1331" t="str">
        <f>'[1]TS-tab'!A17</f>
        <v>45 - 63</v>
      </c>
      <c r="U47" s="1332">
        <f>'10'!B16</f>
        <v>792002.33832799993</v>
      </c>
      <c r="V47" s="1332">
        <f>'10'!D16</f>
        <v>822998.73365599988</v>
      </c>
      <c r="W47" s="1332">
        <f>'10'!F16</f>
        <v>822665.90019499953</v>
      </c>
      <c r="X47" s="1332">
        <f>'10'!H16</f>
        <v>732383.47698900523</v>
      </c>
      <c r="Y47" s="1332">
        <f>'10'!J16</f>
        <v>783071.53300000005</v>
      </c>
      <c r="Z47" s="1332">
        <f>'10'!L16</f>
        <v>840517.30001507001</v>
      </c>
      <c r="AA47" s="1332">
        <f>'10'!N16</f>
        <v>856812.73201745551</v>
      </c>
      <c r="AB47" s="1332">
        <f>'10'!P16</f>
        <v>798087.22221885959</v>
      </c>
    </row>
    <row r="48" spans="1:28">
      <c r="A48" s="1340"/>
      <c r="B48" s="1337"/>
      <c r="C48" s="1337"/>
      <c r="D48" s="1337"/>
      <c r="E48" s="1337"/>
      <c r="F48" s="1337"/>
      <c r="G48" s="1337"/>
      <c r="H48" s="1337"/>
      <c r="I48" s="1337"/>
      <c r="J48" s="1337"/>
      <c r="K48" s="1337"/>
      <c r="L48" s="1337"/>
      <c r="M48" s="1337"/>
      <c r="N48" s="1337"/>
      <c r="O48" s="1337"/>
      <c r="P48" s="1325"/>
      <c r="T48" s="1331" t="str">
        <f>'[1]TS-tab'!A18</f>
        <v>63 - 630</v>
      </c>
      <c r="U48" s="1332">
        <f>'10'!B17</f>
        <v>9518872.048541991</v>
      </c>
      <c r="V48" s="1332">
        <f>'10'!D17</f>
        <v>9790329.5285710003</v>
      </c>
      <c r="W48" s="1332">
        <f>'10'!F17</f>
        <v>10020160.631873984</v>
      </c>
      <c r="X48" s="1332">
        <f>'10'!H17</f>
        <v>7796080.9448002111</v>
      </c>
      <c r="Y48" s="1332">
        <f>'10'!J17</f>
        <v>8648160.9139999989</v>
      </c>
      <c r="Z48" s="1332">
        <f>'10'!L17</f>
        <v>9521332.8044445086</v>
      </c>
      <c r="AA48" s="1332">
        <f>'10'!N17</f>
        <v>10413834.535984188</v>
      </c>
      <c r="AB48" s="1332">
        <f>'10'!P17</f>
        <v>9030186.204820456</v>
      </c>
    </row>
    <row r="49" spans="1:28">
      <c r="A49" s="1340"/>
      <c r="B49" s="1337"/>
      <c r="C49" s="1337"/>
      <c r="D49" s="1337"/>
      <c r="E49" s="1337"/>
      <c r="F49" s="1337"/>
      <c r="G49" s="1337"/>
      <c r="H49" s="1337"/>
      <c r="I49" s="1337"/>
      <c r="J49" s="1337"/>
      <c r="K49" s="1337"/>
      <c r="L49" s="1337"/>
      <c r="M49" s="1337"/>
      <c r="N49" s="1337"/>
      <c r="O49" s="1337"/>
      <c r="P49" s="1325"/>
      <c r="T49" s="1331"/>
      <c r="U49" s="1332">
        <f>U37</f>
        <v>2011</v>
      </c>
      <c r="V49" s="1332">
        <f t="shared" ref="V49:AB49" si="1">V37</f>
        <v>2012</v>
      </c>
      <c r="W49" s="1332">
        <f t="shared" si="1"/>
        <v>2013</v>
      </c>
      <c r="X49" s="1332">
        <f t="shared" si="1"/>
        <v>2014</v>
      </c>
      <c r="Y49" s="1332">
        <f t="shared" si="1"/>
        <v>2015</v>
      </c>
      <c r="Z49" s="1332">
        <f t="shared" si="1"/>
        <v>2016</v>
      </c>
      <c r="AA49" s="1332">
        <f t="shared" si="1"/>
        <v>2017</v>
      </c>
      <c r="AB49" s="1332">
        <f t="shared" si="1"/>
        <v>2018</v>
      </c>
    </row>
    <row r="50" spans="1:28">
      <c r="A50" s="1341"/>
      <c r="B50" s="1337"/>
      <c r="C50" s="1337"/>
      <c r="D50" s="1337"/>
      <c r="E50" s="1337"/>
      <c r="F50" s="1337"/>
      <c r="G50" s="1337"/>
      <c r="H50" s="1337"/>
      <c r="I50" s="1337"/>
      <c r="J50" s="1337"/>
      <c r="K50" s="1337"/>
      <c r="L50" s="1337"/>
      <c r="M50" s="1337"/>
      <c r="N50" s="1337"/>
      <c r="O50" s="1337"/>
      <c r="P50" s="1325"/>
      <c r="T50" s="1331" t="str">
        <f>'[1]TS-tab'!A20</f>
        <v>0 - 1,89</v>
      </c>
      <c r="U50" s="1332">
        <f>'10'!B19</f>
        <v>504296.89999400004</v>
      </c>
      <c r="V50" s="1332">
        <f>'10'!D19</f>
        <v>559139.02674000023</v>
      </c>
      <c r="W50" s="1332">
        <f>'10'!F19</f>
        <v>512721.76082900044</v>
      </c>
      <c r="X50" s="1332">
        <f>'10'!H19</f>
        <v>509723.57878980966</v>
      </c>
      <c r="Y50" s="1332">
        <f>'10'!J19</f>
        <v>504998.58600000001</v>
      </c>
      <c r="Z50" s="1332">
        <f>'10'!L19</f>
        <v>520999.24463956594</v>
      </c>
      <c r="AA50" s="1332">
        <f>'10'!N19</f>
        <v>487845.00729306432</v>
      </c>
      <c r="AB50" s="1332">
        <f>'10'!P19</f>
        <v>496775.04107718513</v>
      </c>
    </row>
    <row r="51" spans="1:28">
      <c r="A51" s="1872"/>
      <c r="B51" s="1872"/>
      <c r="C51" s="1872"/>
      <c r="D51" s="1872"/>
      <c r="E51" s="1872"/>
      <c r="F51" s="1872"/>
      <c r="G51" s="1872"/>
      <c r="H51" s="1872"/>
      <c r="I51" s="1872"/>
      <c r="J51" s="1872"/>
      <c r="K51" s="1872"/>
      <c r="L51" s="1872"/>
      <c r="M51" s="1872"/>
      <c r="N51" s="1872"/>
      <c r="O51" s="1872"/>
      <c r="P51" s="1872"/>
      <c r="T51" s="1331" t="str">
        <f>'[1]TS-tab'!A21</f>
        <v>1,89 - 7,56</v>
      </c>
      <c r="U51" s="1332">
        <f>'10'!B20</f>
        <v>1188411.6807349992</v>
      </c>
      <c r="V51" s="1332">
        <f>'10'!D20</f>
        <v>1383234.4910299997</v>
      </c>
      <c r="W51" s="1332">
        <f>'10'!F20</f>
        <v>1394545.3752979985</v>
      </c>
      <c r="X51" s="1332">
        <f>'10'!H20</f>
        <v>1881753.4639028551</v>
      </c>
      <c r="Y51" s="1332">
        <f>'10'!J20</f>
        <v>1113617.6629999999</v>
      </c>
      <c r="Z51" s="1332">
        <f>'10'!L20</f>
        <v>1670801.3867941953</v>
      </c>
      <c r="AA51" s="1332">
        <f>'10'!N20</f>
        <v>1513725.3582766468</v>
      </c>
      <c r="AB51" s="1332">
        <f>'10'!P20</f>
        <v>1693836.8791406811</v>
      </c>
    </row>
    <row r="52" spans="1:28">
      <c r="A52" s="1340"/>
      <c r="B52" s="1337"/>
      <c r="C52" s="1337"/>
      <c r="D52" s="1337"/>
      <c r="E52" s="1337"/>
      <c r="F52" s="1337"/>
      <c r="G52" s="1337"/>
      <c r="H52" s="1337"/>
      <c r="I52" s="1337"/>
      <c r="J52" s="1337"/>
      <c r="K52" s="1337"/>
      <c r="L52" s="1337"/>
      <c r="M52" s="1337"/>
      <c r="N52" s="1337"/>
      <c r="O52" s="1337"/>
      <c r="P52" s="1325"/>
      <c r="T52" s="1331" t="str">
        <f>'[1]TS-tab'!A22</f>
        <v>7,56 - 15</v>
      </c>
      <c r="U52" s="1332">
        <f>'10'!B21</f>
        <v>4686136.8582219994</v>
      </c>
      <c r="V52" s="1332">
        <f>'10'!D21</f>
        <v>4914038.4101290004</v>
      </c>
      <c r="W52" s="1332">
        <f>'10'!F21</f>
        <v>4771266.973282</v>
      </c>
      <c r="X52" s="1332">
        <f>'10'!H21</f>
        <v>5488567.0253040111</v>
      </c>
      <c r="Y52" s="1332">
        <f>'10'!J21</f>
        <v>5508407.8030000003</v>
      </c>
      <c r="Z52" s="1332">
        <f>'10'!L21</f>
        <v>5475166.3686730787</v>
      </c>
      <c r="AA52" s="1332">
        <f>'10'!N21</f>
        <v>5094859.2620210024</v>
      </c>
      <c r="AB52" s="1332">
        <f>'10'!P21</f>
        <v>5222076.7556636911</v>
      </c>
    </row>
    <row r="53" spans="1:28">
      <c r="A53" s="1871" t="s">
        <v>378</v>
      </c>
      <c r="B53" s="1871"/>
      <c r="C53" s="1871"/>
      <c r="D53" s="1871"/>
      <c r="E53" s="1871"/>
      <c r="F53" s="1871"/>
      <c r="G53" s="1871"/>
      <c r="H53" s="1871"/>
      <c r="I53" s="1871" t="s">
        <v>379</v>
      </c>
      <c r="J53" s="1871"/>
      <c r="K53" s="1871"/>
      <c r="L53" s="1871"/>
      <c r="M53" s="1871"/>
      <c r="N53" s="1871"/>
      <c r="O53" s="1871"/>
      <c r="P53" s="1871"/>
      <c r="Q53" s="1871"/>
      <c r="T53" s="1331" t="str">
        <f>'[1]TS-tab'!A23</f>
        <v>15 - 25</v>
      </c>
      <c r="U53" s="1332">
        <f>'10'!B22</f>
        <v>7878327.4487959985</v>
      </c>
      <c r="V53" s="1332">
        <f>'10'!D22</f>
        <v>8202299.7308200002</v>
      </c>
      <c r="W53" s="1332">
        <f>'10'!F22</f>
        <v>8001272.6840059971</v>
      </c>
      <c r="X53" s="1332">
        <f>'10'!H22</f>
        <v>7473193.0862098094</v>
      </c>
      <c r="Y53" s="1332">
        <f>'10'!J22</f>
        <v>7768172.5099999998</v>
      </c>
      <c r="Z53" s="1332">
        <f>'10'!L22</f>
        <v>8352134.3274809718</v>
      </c>
      <c r="AA53" s="1332">
        <f>'10'!N22</f>
        <v>8265932.4977369672</v>
      </c>
      <c r="AB53" s="1332">
        <f>'10'!P22</f>
        <v>8018166.8469247492</v>
      </c>
    </row>
    <row r="54" spans="1:28">
      <c r="A54" s="1340"/>
      <c r="B54" s="1337"/>
      <c r="C54" s="1337"/>
      <c r="D54" s="1337"/>
      <c r="E54" s="1337"/>
      <c r="F54" s="1337"/>
      <c r="G54" s="1337"/>
      <c r="H54" s="1337"/>
      <c r="I54" s="1873"/>
      <c r="J54" s="1873"/>
      <c r="K54" s="1873"/>
      <c r="L54" s="1873"/>
      <c r="M54" s="1873"/>
      <c r="N54" s="1873"/>
      <c r="O54" s="1873"/>
      <c r="P54" s="1873"/>
      <c r="T54" s="1331" t="str">
        <f>'[1]TS-tab'!A24</f>
        <v>25 - 45</v>
      </c>
      <c r="U54" s="1332">
        <f>'10'!B23</f>
        <v>9278723.9788949993</v>
      </c>
      <c r="V54" s="1332">
        <f>'10'!D23</f>
        <v>8826859.3298419993</v>
      </c>
      <c r="W54" s="1332">
        <f>'10'!F23</f>
        <v>9320148.7792099956</v>
      </c>
      <c r="X54" s="1332">
        <f>'10'!H23</f>
        <v>4991073.5360998977</v>
      </c>
      <c r="Y54" s="1332">
        <f>'10'!J23</f>
        <v>6785664.7669999991</v>
      </c>
      <c r="Z54" s="1332">
        <f>'10'!L23</f>
        <v>7622782.8458727272</v>
      </c>
      <c r="AA54" s="1332">
        <f>'10'!N23</f>
        <v>8721404.2015460376</v>
      </c>
      <c r="AB54" s="1332">
        <f>'10'!P23</f>
        <v>7195290.7486268394</v>
      </c>
    </row>
    <row r="55" spans="1:28">
      <c r="A55" s="1340"/>
      <c r="B55" s="1337"/>
      <c r="C55" s="1337"/>
      <c r="D55" s="1337"/>
      <c r="E55" s="1337"/>
      <c r="F55" s="1337"/>
      <c r="G55" s="1337"/>
      <c r="H55" s="1337"/>
      <c r="I55" s="1337"/>
      <c r="J55" s="1337"/>
      <c r="K55" s="1337"/>
      <c r="L55" s="1337"/>
      <c r="M55" s="1337"/>
      <c r="N55" s="1337"/>
      <c r="O55" s="1337"/>
      <c r="P55" s="1325"/>
      <c r="T55" s="1331" t="str">
        <f>'[1]TS-tab'!A25</f>
        <v>45 - 63</v>
      </c>
      <c r="U55" s="1332">
        <f>'10'!B24</f>
        <v>1554057.6720090001</v>
      </c>
      <c r="V55" s="1332">
        <f>'10'!D24</f>
        <v>1267826.9206539998</v>
      </c>
      <c r="W55" s="1332">
        <f>'10'!F24</f>
        <v>1436421.2979679992</v>
      </c>
      <c r="X55" s="1332">
        <f>'10'!H24</f>
        <v>446199.3853124305</v>
      </c>
      <c r="Y55" s="1332">
        <f>'10'!J24</f>
        <v>832468.37699999998</v>
      </c>
      <c r="Z55" s="1332">
        <f>'10'!L24</f>
        <v>916276.58158523124</v>
      </c>
      <c r="AA55" s="1332">
        <f>'10'!N24</f>
        <v>1175113.939606647</v>
      </c>
      <c r="AB55" s="1332">
        <f>'10'!P24</f>
        <v>966120.17449338897</v>
      </c>
    </row>
    <row r="56" spans="1:28">
      <c r="A56" s="1340"/>
      <c r="B56" s="1337"/>
      <c r="C56" s="1337"/>
      <c r="D56" s="1337"/>
      <c r="E56" s="1337"/>
      <c r="F56" s="1337"/>
      <c r="G56" s="1337"/>
      <c r="H56" s="1337"/>
      <c r="I56" s="1337"/>
      <c r="J56" s="1337"/>
      <c r="K56" s="1337"/>
      <c r="L56" s="1337"/>
      <c r="M56" s="1337"/>
      <c r="N56" s="1337"/>
      <c r="O56" s="1337"/>
      <c r="P56" s="1325"/>
      <c r="T56" s="1331" t="str">
        <f>'[1]TS-tab'!A26</f>
        <v>63 - 630</v>
      </c>
      <c r="U56" s="1332">
        <f>'10'!B25</f>
        <v>622431.35119500011</v>
      </c>
      <c r="V56" s="1332">
        <f>'10'!D25</f>
        <v>525458.02798000001</v>
      </c>
      <c r="W56" s="1332">
        <f>'10'!F25</f>
        <v>566274.33273899986</v>
      </c>
      <c r="X56" s="1332">
        <f>'10'!H25</f>
        <v>232016.15081998546</v>
      </c>
      <c r="Y56" s="1332">
        <f>'10'!J25</f>
        <v>408832.78300000005</v>
      </c>
      <c r="Z56" s="1332">
        <f>'10'!L25</f>
        <v>428906.15095421666</v>
      </c>
      <c r="AA56" s="1332">
        <f>'10'!N25</f>
        <v>539356.97684662067</v>
      </c>
      <c r="AB56" s="1332">
        <f>'10'!P25</f>
        <v>520412.12425384083</v>
      </c>
    </row>
    <row r="57" spans="1:28">
      <c r="A57" s="1340"/>
      <c r="B57" s="1337"/>
      <c r="C57" s="1337"/>
      <c r="D57" s="1337"/>
      <c r="E57" s="1337"/>
      <c r="F57" s="1337"/>
      <c r="G57" s="1337"/>
      <c r="H57" s="1337"/>
      <c r="I57" s="1337"/>
      <c r="J57" s="1337"/>
      <c r="K57" s="1337"/>
      <c r="L57" s="1337"/>
      <c r="M57" s="1337"/>
      <c r="N57" s="1337"/>
      <c r="O57" s="1337"/>
      <c r="P57" s="1325"/>
      <c r="T57" s="1331"/>
      <c r="U57" s="1332"/>
      <c r="V57" s="1332"/>
      <c r="W57" s="1332"/>
      <c r="X57" s="1332"/>
      <c r="Y57" s="1332"/>
      <c r="Z57" s="1332"/>
      <c r="AA57" s="1332"/>
      <c r="AB57" s="1332"/>
    </row>
    <row r="58" spans="1:28">
      <c r="A58" s="1342"/>
      <c r="B58" s="1337"/>
      <c r="C58" s="1337"/>
      <c r="D58" s="1337"/>
      <c r="E58" s="1337"/>
      <c r="F58" s="1337"/>
      <c r="G58" s="1337"/>
      <c r="H58" s="1337"/>
      <c r="I58" s="1337"/>
      <c r="J58" s="1337"/>
      <c r="K58" s="1337"/>
      <c r="L58" s="1337"/>
      <c r="M58" s="1337"/>
      <c r="N58" s="1337"/>
      <c r="O58" s="1337"/>
      <c r="P58" s="1325"/>
      <c r="T58" s="1331"/>
      <c r="U58" s="1332">
        <f>U37</f>
        <v>2011</v>
      </c>
      <c r="V58" s="1332">
        <f t="shared" ref="V58:AB58" si="2">V37</f>
        <v>2012</v>
      </c>
      <c r="W58" s="1332">
        <f t="shared" si="2"/>
        <v>2013</v>
      </c>
      <c r="X58" s="1332">
        <f t="shared" si="2"/>
        <v>2014</v>
      </c>
      <c r="Y58" s="1332">
        <f t="shared" si="2"/>
        <v>2015</v>
      </c>
      <c r="Z58" s="1332">
        <f t="shared" si="2"/>
        <v>2016</v>
      </c>
      <c r="AA58" s="1332">
        <f t="shared" si="2"/>
        <v>2017</v>
      </c>
      <c r="AB58" s="1332">
        <f t="shared" si="2"/>
        <v>2018</v>
      </c>
    </row>
    <row r="59" spans="1:28">
      <c r="A59" s="1343"/>
      <c r="B59" s="1337"/>
      <c r="C59" s="1337"/>
      <c r="D59" s="1337"/>
      <c r="E59" s="1337"/>
      <c r="F59" s="1337"/>
      <c r="G59" s="1337"/>
      <c r="H59" s="1337"/>
      <c r="I59" s="1337"/>
      <c r="J59" s="1337"/>
      <c r="K59" s="1337"/>
      <c r="L59" s="1337"/>
      <c r="M59" s="1337"/>
      <c r="N59" s="1337"/>
      <c r="O59" s="1337"/>
      <c r="P59" s="1325"/>
      <c r="T59" s="1331" t="str">
        <f>'[1]TS-tab'!A7</f>
        <v>VO+SO</v>
      </c>
      <c r="U59" s="1332">
        <f>U61-U60</f>
        <v>47118092.259054005</v>
      </c>
      <c r="V59" s="1332">
        <f t="shared" ref="V59:AB59" si="3">V61-V60</f>
        <v>46662174.101999991</v>
      </c>
      <c r="W59" s="1332">
        <f t="shared" si="3"/>
        <v>47334125.896372996</v>
      </c>
      <c r="X59" s="1332">
        <f t="shared" si="3"/>
        <v>43967311.501350008</v>
      </c>
      <c r="Y59" s="1332">
        <f t="shared" si="3"/>
        <v>45471682.595000006</v>
      </c>
      <c r="Z59" s="1332">
        <f t="shared" si="3"/>
        <v>49683527.096945003</v>
      </c>
      <c r="AA59" s="1332">
        <f t="shared" si="3"/>
        <v>50835738.715215012</v>
      </c>
      <c r="AB59" s="1332">
        <f t="shared" si="3"/>
        <v>49829735.242558002</v>
      </c>
    </row>
    <row r="60" spans="1:28">
      <c r="A60" s="1344"/>
      <c r="B60" s="1337"/>
      <c r="C60" s="1337"/>
      <c r="D60" s="1337"/>
      <c r="E60" s="1337"/>
      <c r="F60" s="1337"/>
      <c r="G60" s="1337"/>
      <c r="H60" s="1337"/>
      <c r="I60" s="1337"/>
      <c r="J60" s="1337"/>
      <c r="K60" s="1337"/>
      <c r="L60" s="1337"/>
      <c r="M60" s="1337"/>
      <c r="N60" s="1337"/>
      <c r="O60" s="1337"/>
      <c r="P60" s="1325"/>
      <c r="T60" s="1331" t="str">
        <f>'[1]TS-tab'!A27</f>
        <v>MO+DOM</v>
      </c>
      <c r="U60" s="1332">
        <f>'10'!B26</f>
        <v>37973004.157773986</v>
      </c>
      <c r="V60" s="1332">
        <f>'10'!D26</f>
        <v>38317586.949962996</v>
      </c>
      <c r="W60" s="1332">
        <f>'10'!F26</f>
        <v>38902503.829107977</v>
      </c>
      <c r="X60" s="1332">
        <f>'10'!H26</f>
        <v>31563516.76912</v>
      </c>
      <c r="Y60" s="1332">
        <f>'10'!J26</f>
        <v>34345772.933999993</v>
      </c>
      <c r="Z60" s="1332">
        <f>'10'!L26</f>
        <v>37526410.592999995</v>
      </c>
      <c r="AA60" s="1332">
        <f>'10'!N26</f>
        <v>39209275.907299995</v>
      </c>
      <c r="AB60" s="1332">
        <f>'10'!P26</f>
        <v>36014212.259259999</v>
      </c>
    </row>
    <row r="61" spans="1:28">
      <c r="A61" s="1344"/>
      <c r="B61" s="1345"/>
      <c r="C61" s="1345"/>
      <c r="D61" s="1345"/>
      <c r="E61" s="1345"/>
      <c r="F61" s="1345"/>
      <c r="G61" s="1345"/>
      <c r="H61" s="1345"/>
      <c r="I61" s="1345"/>
      <c r="J61" s="1345"/>
      <c r="K61" s="1345"/>
      <c r="L61" s="1345"/>
      <c r="M61" s="1345"/>
      <c r="N61" s="1345"/>
      <c r="O61" s="1345"/>
      <c r="P61" s="1325"/>
      <c r="T61" s="1346"/>
      <c r="U61" s="1332">
        <f>'10'!B27</f>
        <v>85091096.416827992</v>
      </c>
      <c r="V61" s="1332">
        <f>'10'!D27</f>
        <v>84979761.051962987</v>
      </c>
      <c r="W61" s="1332">
        <f>'10'!F27</f>
        <v>86236629.725480974</v>
      </c>
      <c r="X61" s="1332">
        <f>'10'!H27</f>
        <v>75530828.270470008</v>
      </c>
      <c r="Y61" s="1332">
        <f>'10'!J27</f>
        <v>79817455.528999999</v>
      </c>
      <c r="Z61" s="1332">
        <f>'10'!L27</f>
        <v>87209937.689944997</v>
      </c>
      <c r="AA61" s="1332">
        <f>'10'!N27</f>
        <v>90045014.622515008</v>
      </c>
      <c r="AB61" s="1332">
        <f>'10'!P27</f>
        <v>85843947.501818001</v>
      </c>
    </row>
    <row r="62" spans="1:28">
      <c r="A62" s="1347"/>
      <c r="B62" s="1348"/>
      <c r="C62" s="1874"/>
      <c r="D62" s="1348"/>
      <c r="E62" s="1874"/>
      <c r="F62" s="1348"/>
      <c r="G62" s="1874"/>
      <c r="H62" s="1348"/>
      <c r="I62" s="1874"/>
      <c r="J62" s="1348"/>
      <c r="K62" s="1874"/>
      <c r="L62" s="1348"/>
      <c r="M62" s="1874"/>
      <c r="N62" s="1348"/>
      <c r="O62" s="1874"/>
      <c r="P62" s="1325"/>
    </row>
    <row r="63" spans="1:28">
      <c r="A63" s="1349"/>
      <c r="B63" s="1350"/>
      <c r="C63" s="1874"/>
      <c r="D63" s="1350"/>
      <c r="E63" s="1874"/>
      <c r="F63" s="1350"/>
      <c r="G63" s="1874"/>
      <c r="H63" s="1350"/>
      <c r="I63" s="1874"/>
      <c r="J63" s="1350"/>
      <c r="K63" s="1874"/>
      <c r="L63" s="1350"/>
      <c r="M63" s="1874"/>
      <c r="N63" s="1350"/>
      <c r="O63" s="1874"/>
      <c r="P63" s="1325"/>
    </row>
    <row r="64" spans="1:28">
      <c r="A64" s="1351"/>
      <c r="B64" s="1337"/>
      <c r="C64" s="1337"/>
      <c r="D64" s="1337"/>
      <c r="E64" s="1337"/>
      <c r="F64" s="1337"/>
      <c r="G64" s="1337"/>
      <c r="H64" s="1337"/>
      <c r="I64" s="1337"/>
      <c r="J64" s="1337"/>
      <c r="K64" s="1337"/>
      <c r="L64" s="1337"/>
      <c r="M64" s="1337"/>
      <c r="N64" s="1337"/>
      <c r="O64" s="1337"/>
      <c r="P64" s="1325"/>
    </row>
    <row r="65" spans="1:16">
      <c r="A65" s="1351"/>
      <c r="B65" s="1337"/>
      <c r="C65" s="1337"/>
      <c r="D65" s="1337"/>
      <c r="E65" s="1337"/>
      <c r="F65" s="1337"/>
      <c r="G65" s="1337"/>
      <c r="H65" s="1337"/>
      <c r="I65" s="1337"/>
      <c r="J65" s="1337"/>
      <c r="K65" s="1337"/>
      <c r="L65" s="1337"/>
      <c r="M65" s="1337"/>
      <c r="N65" s="1337"/>
      <c r="O65" s="1337"/>
      <c r="P65" s="1325"/>
    </row>
    <row r="66" spans="1:16">
      <c r="A66" s="1352"/>
      <c r="B66" s="1325"/>
      <c r="C66" s="1325"/>
      <c r="D66" s="1325"/>
      <c r="E66" s="1325"/>
      <c r="F66" s="1325"/>
      <c r="G66" s="1325"/>
      <c r="H66" s="1325"/>
      <c r="I66" s="1325"/>
      <c r="J66" s="1325"/>
      <c r="K66" s="1325"/>
      <c r="L66" s="1325"/>
      <c r="M66" s="1325"/>
      <c r="N66" s="1325"/>
      <c r="O66" s="1325"/>
      <c r="P66" s="1325"/>
    </row>
    <row r="68" spans="1:16">
      <c r="A68" s="1868"/>
      <c r="B68" s="1869"/>
      <c r="C68" s="1869"/>
      <c r="D68" s="1869"/>
      <c r="E68" s="1869"/>
      <c r="F68" s="1869"/>
      <c r="G68" s="1869"/>
      <c r="H68" s="1869"/>
      <c r="I68" s="1869"/>
      <c r="J68" s="1869"/>
      <c r="K68" s="1869"/>
      <c r="L68" s="1869"/>
      <c r="M68" s="1869"/>
      <c r="N68" s="1869"/>
      <c r="O68" s="1869"/>
      <c r="P68" s="1869"/>
    </row>
    <row r="69" spans="1:16">
      <c r="A69" s="1868"/>
      <c r="B69" s="1869"/>
      <c r="C69" s="1869"/>
      <c r="D69" s="1869"/>
      <c r="E69" s="1869"/>
      <c r="F69" s="1869"/>
      <c r="G69" s="1869"/>
      <c r="H69" s="1869"/>
      <c r="I69" s="1869"/>
      <c r="J69" s="1869"/>
      <c r="K69" s="1869"/>
      <c r="L69" s="1869"/>
      <c r="M69" s="1869"/>
      <c r="N69" s="1869"/>
      <c r="O69" s="1869"/>
      <c r="P69" s="1869"/>
    </row>
  </sheetData>
  <mergeCells count="42">
    <mergeCell ref="L3:M3"/>
    <mergeCell ref="N3:O3"/>
    <mergeCell ref="C4:C5"/>
    <mergeCell ref="E4:E5"/>
    <mergeCell ref="A3:A5"/>
    <mergeCell ref="O37:O38"/>
    <mergeCell ref="A1:Q1"/>
    <mergeCell ref="G4:G5"/>
    <mergeCell ref="I4:I5"/>
    <mergeCell ref="K4:K5"/>
    <mergeCell ref="P3:Q3"/>
    <mergeCell ref="M4:M5"/>
    <mergeCell ref="O4:O5"/>
    <mergeCell ref="Q4:Q5"/>
    <mergeCell ref="A29:Q29"/>
    <mergeCell ref="B2:O2"/>
    <mergeCell ref="B3:C3"/>
    <mergeCell ref="D3:E3"/>
    <mergeCell ref="F3:G3"/>
    <mergeCell ref="H3:I3"/>
    <mergeCell ref="J3:K3"/>
    <mergeCell ref="E37:E38"/>
    <mergeCell ref="G37:G38"/>
    <mergeCell ref="I37:I38"/>
    <mergeCell ref="K37:K38"/>
    <mergeCell ref="M37:M38"/>
    <mergeCell ref="A68:A69"/>
    <mergeCell ref="B68:P69"/>
    <mergeCell ref="A36:H36"/>
    <mergeCell ref="I36:Q36"/>
    <mergeCell ref="A53:H53"/>
    <mergeCell ref="I53:Q53"/>
    <mergeCell ref="A51:P51"/>
    <mergeCell ref="I54:P54"/>
    <mergeCell ref="C62:C63"/>
    <mergeCell ref="E62:E63"/>
    <mergeCell ref="G62:G63"/>
    <mergeCell ref="I62:I63"/>
    <mergeCell ref="K62:K63"/>
    <mergeCell ref="M62:M63"/>
    <mergeCell ref="O62:O63"/>
    <mergeCell ref="C37:C38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/>
  <dimension ref="A1:AA120"/>
  <sheetViews>
    <sheetView showGridLines="0" zoomScaleNormal="100" zoomScaleSheetLayoutView="100" workbookViewId="0">
      <selection sqref="A1:K1"/>
    </sheetView>
  </sheetViews>
  <sheetFormatPr defaultColWidth="9.140625" defaultRowHeight="12.75"/>
  <cols>
    <col min="1" max="1" width="19.7109375" style="1373" customWidth="1"/>
    <col min="2" max="2" width="3.85546875" style="1167" customWidth="1"/>
    <col min="3" max="3" width="5.7109375" style="1167" customWidth="1"/>
    <col min="4" max="6" width="8.7109375" style="1167" customWidth="1"/>
    <col min="7" max="7" width="6.7109375" style="1167" customWidth="1"/>
    <col min="8" max="8" width="7.7109375" style="1167" customWidth="1"/>
    <col min="9" max="10" width="8.7109375" style="1167" customWidth="1"/>
    <col min="11" max="11" width="6.7109375" style="1167" customWidth="1"/>
    <col min="12" max="12" width="9.140625" style="1167"/>
    <col min="13" max="13" width="10.140625" style="1167" bestFit="1" customWidth="1"/>
    <col min="14" max="14" width="11.140625" style="1167" customWidth="1"/>
    <col min="15" max="16384" width="9.140625" style="1167"/>
  </cols>
  <sheetData>
    <row r="1" spans="1:27" ht="18" customHeight="1">
      <c r="A1" s="1891" t="s">
        <v>488</v>
      </c>
      <c r="B1" s="1891"/>
      <c r="C1" s="1891"/>
      <c r="D1" s="1891"/>
      <c r="E1" s="1891"/>
      <c r="F1" s="1891"/>
      <c r="G1" s="1891"/>
      <c r="H1" s="1891"/>
      <c r="I1" s="1891"/>
      <c r="J1" s="1891"/>
      <c r="K1" s="1891"/>
    </row>
    <row r="2" spans="1:27" ht="5.0999999999999996" customHeight="1">
      <c r="J2" s="1892"/>
      <c r="K2" s="1892"/>
    </row>
    <row r="3" spans="1:27" ht="18" customHeight="1">
      <c r="A3" s="1786" t="s">
        <v>525</v>
      </c>
      <c r="B3" s="1786"/>
      <c r="C3" s="1786"/>
      <c r="D3" s="1786"/>
      <c r="E3" s="1786"/>
      <c r="F3" s="1786"/>
      <c r="G3" s="1786"/>
      <c r="H3" s="1786"/>
      <c r="I3" s="1786"/>
      <c r="J3" s="1786"/>
      <c r="K3" s="1786"/>
    </row>
    <row r="4" spans="1:27" ht="5.0999999999999996" customHeight="1">
      <c r="A4" s="1389"/>
      <c r="B4" s="1389"/>
      <c r="C4" s="1389"/>
      <c r="D4" s="1389"/>
      <c r="E4" s="1389"/>
      <c r="F4" s="1389"/>
      <c r="G4" s="1389"/>
      <c r="H4" s="1389"/>
      <c r="I4" s="1389"/>
      <c r="J4" s="1390"/>
      <c r="K4" s="1390"/>
    </row>
    <row r="5" spans="1:27" ht="15.75" customHeight="1">
      <c r="A5" s="1827">
        <v>2019</v>
      </c>
      <c r="B5" s="1828"/>
      <c r="C5" s="1828"/>
      <c r="D5" s="1828"/>
      <c r="E5" s="1828"/>
      <c r="F5" s="1828"/>
      <c r="G5" s="1828"/>
      <c r="H5" s="1828"/>
      <c r="I5" s="1828"/>
      <c r="J5" s="1828"/>
      <c r="K5" s="1829"/>
    </row>
    <row r="6" spans="1:27" ht="13.5" customHeight="1">
      <c r="A6" s="292"/>
      <c r="B6" s="234"/>
      <c r="C6" s="235"/>
      <c r="D6" s="1803" t="s">
        <v>465</v>
      </c>
      <c r="E6" s="1830">
        <v>2019</v>
      </c>
      <c r="F6" s="1830"/>
      <c r="G6" s="1831"/>
      <c r="H6" s="1818" t="s">
        <v>105</v>
      </c>
      <c r="I6" s="1835">
        <v>2018</v>
      </c>
      <c r="J6" s="1835"/>
      <c r="K6" s="1836"/>
    </row>
    <row r="7" spans="1:27" ht="13.5" customHeight="1">
      <c r="A7" s="293"/>
      <c r="B7" s="234"/>
      <c r="C7" s="237"/>
      <c r="D7" s="1804"/>
      <c r="E7" s="1832"/>
      <c r="F7" s="1833"/>
      <c r="G7" s="1834"/>
      <c r="H7" s="1819"/>
      <c r="I7" s="1837"/>
      <c r="J7" s="1837"/>
      <c r="K7" s="1838"/>
    </row>
    <row r="8" spans="1:27" ht="13.5" customHeight="1">
      <c r="A8" s="293"/>
      <c r="B8" s="1821" t="s">
        <v>2</v>
      </c>
      <c r="C8" s="1822"/>
      <c r="D8" s="1804"/>
      <c r="E8" s="294"/>
      <c r="F8" s="295"/>
      <c r="G8" s="238" t="s">
        <v>106</v>
      </c>
      <c r="H8" s="1819"/>
      <c r="I8" s="1816"/>
      <c r="J8" s="1817"/>
      <c r="K8" s="239" t="s">
        <v>106</v>
      </c>
    </row>
    <row r="9" spans="1:27" ht="13.5" customHeight="1">
      <c r="A9" s="296"/>
      <c r="B9" s="1823"/>
      <c r="C9" s="1824"/>
      <c r="D9" s="1805"/>
      <c r="E9" s="241" t="s">
        <v>445</v>
      </c>
      <c r="F9" s="242" t="s">
        <v>3</v>
      </c>
      <c r="G9" s="243" t="s">
        <v>50</v>
      </c>
      <c r="H9" s="1820"/>
      <c r="I9" s="246" t="s">
        <v>466</v>
      </c>
      <c r="J9" s="244" t="s">
        <v>3</v>
      </c>
      <c r="K9" s="245" t="s">
        <v>50</v>
      </c>
    </row>
    <row r="10" spans="1:27" ht="13.5" customHeight="1">
      <c r="A10" s="1886" t="s">
        <v>0</v>
      </c>
      <c r="B10" s="1887"/>
      <c r="C10" s="1260"/>
      <c r="D10" s="1218"/>
      <c r="E10" s="1261"/>
      <c r="F10" s="1260"/>
      <c r="G10" s="1218"/>
      <c r="H10" s="1262"/>
      <c r="I10" s="1263"/>
      <c r="J10" s="1264"/>
      <c r="K10" s="1222"/>
    </row>
    <row r="11" spans="1:27" ht="13.5" customHeight="1">
      <c r="A11" s="1379"/>
      <c r="B11" s="1204"/>
      <c r="C11" s="1223" t="s">
        <v>4</v>
      </c>
      <c r="D11" s="1224">
        <v>99</v>
      </c>
      <c r="E11" s="1203">
        <v>96260.761360000004</v>
      </c>
      <c r="F11" s="1225">
        <v>1029480.4949599999</v>
      </c>
      <c r="G11" s="1226">
        <f>E11/E16</f>
        <v>0.35041512211402237</v>
      </c>
      <c r="H11" s="1227">
        <f>(E11-I11)/I11</f>
        <v>-9.3706053655956897E-2</v>
      </c>
      <c r="I11" s="1228">
        <v>106213.62058999999</v>
      </c>
      <c r="J11" s="1229">
        <v>1133121.08277</v>
      </c>
      <c r="K11" s="1230">
        <f>I11/$I$16</f>
        <v>0.39104324577463562</v>
      </c>
      <c r="L11" s="1166"/>
    </row>
    <row r="12" spans="1:27" ht="13.5" customHeight="1">
      <c r="A12" s="1379"/>
      <c r="B12" s="1204"/>
      <c r="C12" s="1223" t="s">
        <v>5</v>
      </c>
      <c r="D12" s="1224">
        <v>309</v>
      </c>
      <c r="E12" s="1203">
        <v>33509.913029999996</v>
      </c>
      <c r="F12" s="1225">
        <v>358471.69336000003</v>
      </c>
      <c r="G12" s="1226">
        <f>E12/E16</f>
        <v>0.12198511730572206</v>
      </c>
      <c r="H12" s="1227">
        <f>(E12-I12)/I12</f>
        <v>0.44783789809832764</v>
      </c>
      <c r="I12" s="1228">
        <v>23144.796163999999</v>
      </c>
      <c r="J12" s="1229">
        <v>246894.43854000006</v>
      </c>
      <c r="K12" s="1230">
        <f>I12/$I$16</f>
        <v>8.521144618259073E-2</v>
      </c>
      <c r="L12" s="1166"/>
      <c r="N12" s="1166"/>
      <c r="O12" s="1166"/>
      <c r="P12" s="1166"/>
    </row>
    <row r="13" spans="1:27" ht="13.5" customHeight="1">
      <c r="A13" s="1380"/>
      <c r="B13" s="1381"/>
      <c r="C13" s="1223" t="s">
        <v>6</v>
      </c>
      <c r="D13" s="1224">
        <v>9415</v>
      </c>
      <c r="E13" s="1203">
        <v>54401.43391</v>
      </c>
      <c r="F13" s="1225">
        <v>582116.1161499999</v>
      </c>
      <c r="G13" s="1226">
        <f>E13/E16</f>
        <v>0.19803588541604869</v>
      </c>
      <c r="H13" s="1227">
        <f>(E13-I13)/I13</f>
        <v>0.11025958786154955</v>
      </c>
      <c r="I13" s="1228">
        <v>48998.841806699995</v>
      </c>
      <c r="J13" s="1229">
        <v>522609.59406799992</v>
      </c>
      <c r="K13" s="1230">
        <f>I13/$I$16</f>
        <v>0.18039744839555777</v>
      </c>
      <c r="L13" s="1166"/>
      <c r="N13" s="1166"/>
      <c r="O13" s="1166"/>
      <c r="P13" s="1166"/>
    </row>
    <row r="14" spans="1:27" ht="13.5" customHeight="1">
      <c r="A14" s="1380"/>
      <c r="B14" s="1381"/>
      <c r="C14" s="1223" t="s">
        <v>7</v>
      </c>
      <c r="D14" s="1224">
        <v>94753</v>
      </c>
      <c r="E14" s="1203">
        <v>85934.855040000009</v>
      </c>
      <c r="F14" s="1225">
        <v>919534.42724000011</v>
      </c>
      <c r="G14" s="1226">
        <f>E14/E16</f>
        <v>0.31282603936691339</v>
      </c>
      <c r="H14" s="1227">
        <f>(E14-I14)/I14</f>
        <v>-3.8289809261837025E-2</v>
      </c>
      <c r="I14" s="1228">
        <v>89356.290353999997</v>
      </c>
      <c r="J14" s="1229">
        <v>953016.86393200024</v>
      </c>
      <c r="K14" s="1230">
        <f>I14/$I$16</f>
        <v>0.32898015919531443</v>
      </c>
      <c r="L14" s="1166"/>
      <c r="N14" s="1166"/>
      <c r="O14" s="1166"/>
      <c r="P14" s="1166"/>
    </row>
    <row r="15" spans="1:27" ht="13.5" customHeight="1">
      <c r="A15" s="1380"/>
      <c r="B15" s="1381"/>
      <c r="C15" s="1382" t="s">
        <v>232</v>
      </c>
      <c r="D15" s="1383">
        <v>13</v>
      </c>
      <c r="E15" s="1234">
        <v>4597.9660000000003</v>
      </c>
      <c r="F15" s="1235">
        <v>49168.800000000003</v>
      </c>
      <c r="G15" s="1236">
        <f>E15/E16</f>
        <v>1.6737835797293377E-2</v>
      </c>
      <c r="H15" s="1237">
        <f>(E15-I15)/I15</f>
        <v>0.17821098178653769</v>
      </c>
      <c r="I15" s="1384">
        <v>3902.4980000000005</v>
      </c>
      <c r="J15" s="1385">
        <v>41636.859900000003</v>
      </c>
      <c r="K15" s="1240">
        <f>I15/$I$16</f>
        <v>1.4367700451901375E-2</v>
      </c>
      <c r="L15" s="1166"/>
    </row>
    <row r="16" spans="1:27" ht="13.5" customHeight="1">
      <c r="A16" s="1374"/>
      <c r="B16" s="1375"/>
      <c r="C16" s="297" t="s">
        <v>8</v>
      </c>
      <c r="D16" s="298">
        <f>SUM(D11:D15)</f>
        <v>104589</v>
      </c>
      <c r="E16" s="299">
        <f t="shared" ref="E16:F16" si="0">SUM(E11:E15)</f>
        <v>274704.92934000003</v>
      </c>
      <c r="F16" s="300">
        <f t="shared" si="0"/>
        <v>2938771.5317099998</v>
      </c>
      <c r="G16" s="301">
        <f>SUM(G11:G15)</f>
        <v>0.99999999999999978</v>
      </c>
      <c r="H16" s="302">
        <f t="shared" ref="H16" si="1">(E16-I16)/I16</f>
        <v>1.1372238350372842E-2</v>
      </c>
      <c r="I16" s="303">
        <v>271616.04691470001</v>
      </c>
      <c r="J16" s="304">
        <v>2897278.8392100004</v>
      </c>
      <c r="K16" s="305">
        <f>SUM(K11:K15)</f>
        <v>0.99999999999999989</v>
      </c>
      <c r="L16" s="1166"/>
      <c r="M16" s="1166"/>
      <c r="N16" s="1203"/>
      <c r="O16" s="1203"/>
      <c r="P16" s="1203"/>
      <c r="Q16" s="1166"/>
      <c r="T16" s="1203"/>
      <c r="W16" s="1182"/>
      <c r="Y16" s="1203"/>
      <c r="AA16" s="1388"/>
    </row>
    <row r="17" spans="1:27" ht="13.5" customHeight="1">
      <c r="A17" s="1886" t="s">
        <v>9</v>
      </c>
      <c r="B17" s="1887"/>
      <c r="C17" s="1260"/>
      <c r="D17" s="1376"/>
      <c r="E17" s="1377"/>
      <c r="F17" s="1378"/>
      <c r="G17" s="1218"/>
      <c r="H17" s="1262"/>
      <c r="I17" s="1263"/>
      <c r="J17" s="1264"/>
      <c r="K17" s="1222"/>
      <c r="L17" s="1166"/>
      <c r="N17" s="1166"/>
      <c r="O17" s="1166"/>
      <c r="P17" s="1166"/>
      <c r="Q17" s="1166"/>
      <c r="W17" s="1182"/>
      <c r="Y17" s="1166"/>
      <c r="AA17" s="1388"/>
    </row>
    <row r="18" spans="1:27" ht="13.5" customHeight="1">
      <c r="A18" s="1379"/>
      <c r="B18" s="1204"/>
      <c r="C18" s="1223" t="s">
        <v>4</v>
      </c>
      <c r="D18" s="1224">
        <v>200</v>
      </c>
      <c r="E18" s="1203">
        <v>397993.68999999994</v>
      </c>
      <c r="F18" s="1225">
        <v>4247048.3986399993</v>
      </c>
      <c r="G18" s="1226">
        <f>E18/E23</f>
        <v>0.38186024729584933</v>
      </c>
      <c r="H18" s="1227">
        <f>(E18-I18)/I18</f>
        <v>-1.9759262259321599E-2</v>
      </c>
      <c r="I18" s="1228">
        <v>406016.272</v>
      </c>
      <c r="J18" s="1229">
        <v>4333192.2111400012</v>
      </c>
      <c r="K18" s="1230">
        <f>I18/$I$23</f>
        <v>0.38350241743245223</v>
      </c>
      <c r="L18" s="1166"/>
      <c r="M18" s="1166"/>
      <c r="N18" s="1166"/>
      <c r="O18" s="1166"/>
      <c r="P18" s="1166"/>
      <c r="Q18" s="1166"/>
      <c r="W18" s="1182"/>
      <c r="Y18" s="1203"/>
      <c r="AA18" s="1388"/>
    </row>
    <row r="19" spans="1:27" ht="13.5" customHeight="1">
      <c r="A19" s="1379"/>
      <c r="B19" s="1204"/>
      <c r="C19" s="1223" t="s">
        <v>5</v>
      </c>
      <c r="D19" s="1224">
        <v>854</v>
      </c>
      <c r="E19" s="1203">
        <v>110587.67</v>
      </c>
      <c r="F19" s="1225">
        <v>1179456.3134300003</v>
      </c>
      <c r="G19" s="1226">
        <f>E19/E23</f>
        <v>0.10610478526448945</v>
      </c>
      <c r="H19" s="1227">
        <f>(E19-I19)/I19</f>
        <v>3.4824263032506689E-5</v>
      </c>
      <c r="I19" s="1228">
        <v>110583.819</v>
      </c>
      <c r="J19" s="1229">
        <v>1180170.4270000004</v>
      </c>
      <c r="K19" s="1230">
        <f>I19/$I$23</f>
        <v>0.10445187752330465</v>
      </c>
      <c r="L19" s="1185"/>
      <c r="M19" s="1166"/>
      <c r="N19" s="1203"/>
      <c r="O19" s="1203"/>
      <c r="P19" s="1203"/>
      <c r="Q19" s="1166"/>
      <c r="T19" s="1203"/>
      <c r="W19" s="1182"/>
      <c r="Y19" s="1166"/>
      <c r="AA19" s="1388"/>
    </row>
    <row r="20" spans="1:27" ht="13.5" customHeight="1">
      <c r="A20" s="1380"/>
      <c r="B20" s="1381"/>
      <c r="C20" s="1223" t="s">
        <v>6</v>
      </c>
      <c r="D20" s="1224">
        <v>24794</v>
      </c>
      <c r="E20" s="1203">
        <v>149265.82799999998</v>
      </c>
      <c r="F20" s="1225">
        <v>1593745.43505</v>
      </c>
      <c r="G20" s="1226">
        <f>E20/E23</f>
        <v>0.14321504944688876</v>
      </c>
      <c r="H20" s="1227">
        <f>(E20-I20)/I20</f>
        <v>6.2816745883154029E-2</v>
      </c>
      <c r="I20" s="1228">
        <v>140443.61699999997</v>
      </c>
      <c r="J20" s="1229">
        <v>1498704.96111</v>
      </c>
      <c r="K20" s="1230">
        <f>I20/$I$23</f>
        <v>0.13265593117030894</v>
      </c>
      <c r="L20" s="1166"/>
      <c r="M20" s="1166"/>
      <c r="N20" s="1203"/>
      <c r="O20" s="1203"/>
      <c r="P20" s="1203"/>
      <c r="Q20" s="1166"/>
      <c r="T20" s="1203"/>
      <c r="W20" s="1182"/>
      <c r="Y20" s="1203"/>
      <c r="AA20" s="1388"/>
    </row>
    <row r="21" spans="1:27" ht="13.5" customHeight="1">
      <c r="A21" s="1380"/>
      <c r="B21" s="1381"/>
      <c r="C21" s="1223" t="s">
        <v>7</v>
      </c>
      <c r="D21" s="1224">
        <v>360941</v>
      </c>
      <c r="E21" s="1203">
        <v>371107.2</v>
      </c>
      <c r="F21" s="1225">
        <v>3962173.3</v>
      </c>
      <c r="G21" s="1226">
        <f>E21/E23</f>
        <v>0.35606365308271654</v>
      </c>
      <c r="H21" s="1227">
        <f>(E21-I21)/I21</f>
        <v>-4.8723825353081604E-2</v>
      </c>
      <c r="I21" s="1228">
        <v>390115.1</v>
      </c>
      <c r="J21" s="1229">
        <v>4163152.2</v>
      </c>
      <c r="K21" s="1230">
        <f>I21/$I$23</f>
        <v>0.36848297530031715</v>
      </c>
      <c r="L21" s="1166"/>
      <c r="M21" s="1166"/>
      <c r="N21" s="1166"/>
      <c r="O21" s="1166"/>
      <c r="P21" s="1166"/>
      <c r="Q21" s="1166"/>
      <c r="W21" s="1182"/>
      <c r="AA21" s="1388"/>
    </row>
    <row r="22" spans="1:27" ht="13.5" customHeight="1">
      <c r="A22" s="1380"/>
      <c r="B22" s="1381"/>
      <c r="C22" s="1382" t="s">
        <v>232</v>
      </c>
      <c r="D22" s="1383">
        <v>27</v>
      </c>
      <c r="E22" s="1234">
        <v>13295.211999999998</v>
      </c>
      <c r="F22" s="1235">
        <v>143838.06346999999</v>
      </c>
      <c r="G22" s="1236">
        <f>E22/E23</f>
        <v>1.2756264910056095E-2</v>
      </c>
      <c r="H22" s="1237">
        <f>(E22-I22)/I22</f>
        <v>0.15139049727844872</v>
      </c>
      <c r="I22" s="1384">
        <v>11547.092000000001</v>
      </c>
      <c r="J22" s="1385">
        <v>123254.32689</v>
      </c>
      <c r="K22" s="1240">
        <f>I22/$I$23</f>
        <v>1.0906798573617094E-2</v>
      </c>
      <c r="L22" s="1166"/>
      <c r="M22" s="1166"/>
      <c r="N22" s="1166"/>
      <c r="O22" s="1166"/>
      <c r="P22" s="1166"/>
      <c r="W22" s="1182"/>
      <c r="AA22" s="1388"/>
    </row>
    <row r="23" spans="1:27" ht="13.5" customHeight="1">
      <c r="A23" s="1374"/>
      <c r="B23" s="1375"/>
      <c r="C23" s="297" t="s">
        <v>8</v>
      </c>
      <c r="D23" s="298">
        <f>SUM(D18:D22)</f>
        <v>386816</v>
      </c>
      <c r="E23" s="299">
        <f t="shared" ref="E23" si="2">SUM(E18:E22)</f>
        <v>1042249.5999999997</v>
      </c>
      <c r="F23" s="300">
        <f t="shared" ref="F23" si="3">SUM(F18:F22)</f>
        <v>11126261.51059</v>
      </c>
      <c r="G23" s="301">
        <f>SUM(G18:G22)</f>
        <v>1.0000000000000002</v>
      </c>
      <c r="H23" s="302">
        <f t="shared" ref="H23" si="4">(E23-I23)/I23</f>
        <v>-1.5543787939596978E-2</v>
      </c>
      <c r="I23" s="303">
        <v>1058705.8999999999</v>
      </c>
      <c r="J23" s="304">
        <v>11298474.126140002</v>
      </c>
      <c r="K23" s="305">
        <f>SUM(K18:K22)</f>
        <v>1</v>
      </c>
      <c r="L23" s="1166"/>
      <c r="M23" s="1166"/>
      <c r="N23" s="1166"/>
      <c r="O23" s="1166"/>
      <c r="P23" s="1166"/>
      <c r="AA23" s="1388"/>
    </row>
    <row r="24" spans="1:27" ht="13.5" customHeight="1">
      <c r="A24" s="1886" t="s">
        <v>10</v>
      </c>
      <c r="B24" s="1887"/>
      <c r="C24" s="1260"/>
      <c r="D24" s="1376"/>
      <c r="E24" s="1377"/>
      <c r="F24" s="1378"/>
      <c r="G24" s="1218"/>
      <c r="H24" s="1262"/>
      <c r="I24" s="1263"/>
      <c r="J24" s="1264"/>
      <c r="K24" s="1222"/>
      <c r="L24" s="1166"/>
      <c r="M24" s="1166"/>
      <c r="N24" s="1166"/>
      <c r="O24" s="1166"/>
      <c r="P24" s="1166"/>
      <c r="AA24" s="1388"/>
    </row>
    <row r="25" spans="1:27" ht="13.5" customHeight="1">
      <c r="A25" s="1379"/>
      <c r="B25" s="1204"/>
      <c r="C25" s="1223" t="s">
        <v>4</v>
      </c>
      <c r="D25" s="1224">
        <v>49</v>
      </c>
      <c r="E25" s="1203">
        <v>107043.59199999999</v>
      </c>
      <c r="F25" s="1225">
        <v>1141965.13579</v>
      </c>
      <c r="G25" s="1226">
        <f>E25/E30</f>
        <v>0.49758440731383624</v>
      </c>
      <c r="H25" s="1227">
        <f>(E25-I25)/I25</f>
        <v>-1.7010614683996021E-3</v>
      </c>
      <c r="I25" s="1228">
        <v>107225.98999999999</v>
      </c>
      <c r="J25" s="1229">
        <v>1144425.5743400001</v>
      </c>
      <c r="K25" s="1230">
        <f>I25/$I$30</f>
        <v>0.50302251699869671</v>
      </c>
      <c r="L25" s="1203"/>
      <c r="M25" s="1203"/>
      <c r="N25" s="1166"/>
      <c r="O25" s="1166"/>
      <c r="P25" s="1166"/>
      <c r="Q25" s="1203"/>
      <c r="S25" s="1203"/>
      <c r="T25" s="1203"/>
      <c r="Y25" s="1166"/>
      <c r="AA25" s="1388"/>
    </row>
    <row r="26" spans="1:27" ht="13.5" customHeight="1">
      <c r="A26" s="1379"/>
      <c r="B26" s="1204"/>
      <c r="C26" s="1223" t="s">
        <v>5</v>
      </c>
      <c r="D26" s="1224">
        <v>191</v>
      </c>
      <c r="E26" s="1203">
        <v>23260.466</v>
      </c>
      <c r="F26" s="1225">
        <v>248243.75442999997</v>
      </c>
      <c r="G26" s="1226">
        <f>E26/E30</f>
        <v>0.10812459645836286</v>
      </c>
      <c r="H26" s="1227">
        <f>(E26-I26)/I26</f>
        <v>-5.8850341469085512E-3</v>
      </c>
      <c r="I26" s="1228">
        <v>23398.165000000001</v>
      </c>
      <c r="J26" s="1229">
        <v>249702.93958000003</v>
      </c>
      <c r="K26" s="1230">
        <f>I26/$I$30</f>
        <v>0.10976633418307272</v>
      </c>
      <c r="L26" s="1203"/>
      <c r="M26" s="1203"/>
      <c r="N26" s="1203"/>
      <c r="O26" s="1203"/>
      <c r="P26" s="1203"/>
      <c r="Q26" s="1203"/>
      <c r="S26" s="1203"/>
      <c r="Y26" s="1203"/>
      <c r="AA26" s="1388"/>
    </row>
    <row r="27" spans="1:27" ht="13.5" customHeight="1">
      <c r="A27" s="1380"/>
      <c r="B27" s="1381"/>
      <c r="C27" s="1223" t="s">
        <v>6</v>
      </c>
      <c r="D27" s="1224">
        <v>6043</v>
      </c>
      <c r="E27" s="1203">
        <v>36536.591999999997</v>
      </c>
      <c r="F27" s="1225">
        <v>390108.41028000001</v>
      </c>
      <c r="G27" s="1226">
        <f>E27/E30</f>
        <v>0.1698377094407244</v>
      </c>
      <c r="H27" s="1227">
        <f>(E27-I27)/I27</f>
        <v>7.7821613147369642E-2</v>
      </c>
      <c r="I27" s="1228">
        <v>33898.552000000003</v>
      </c>
      <c r="J27" s="1229">
        <v>361738.72838000004</v>
      </c>
      <c r="K27" s="1230">
        <f>I27/$I$30</f>
        <v>0.15902613675706057</v>
      </c>
      <c r="L27" s="1203"/>
      <c r="M27" s="1203"/>
      <c r="N27" s="1166"/>
      <c r="O27" s="1166"/>
      <c r="P27" s="1166"/>
      <c r="Q27" s="1203"/>
      <c r="S27" s="1203"/>
      <c r="Y27" s="1166"/>
      <c r="AA27" s="1388"/>
    </row>
    <row r="28" spans="1:27" ht="13.5" customHeight="1">
      <c r="A28" s="1380"/>
      <c r="B28" s="1381"/>
      <c r="C28" s="1223" t="s">
        <v>7</v>
      </c>
      <c r="D28" s="1224">
        <v>78605</v>
      </c>
      <c r="E28" s="1203">
        <v>46349.599999999999</v>
      </c>
      <c r="F28" s="1225">
        <v>494856.5</v>
      </c>
      <c r="G28" s="1226">
        <f>E28/E30</f>
        <v>0.21545276848737835</v>
      </c>
      <c r="H28" s="1227">
        <f>(E28-I28)/I28</f>
        <v>-1.6084555896856843E-2</v>
      </c>
      <c r="I28" s="1228">
        <v>47107.3</v>
      </c>
      <c r="J28" s="1229">
        <v>502711.3</v>
      </c>
      <c r="K28" s="1230">
        <f>I28/$I$30</f>
        <v>0.22099150229354572</v>
      </c>
      <c r="L28" s="1203"/>
      <c r="M28" s="1203"/>
      <c r="N28" s="1166"/>
      <c r="O28" s="1166"/>
      <c r="P28" s="1166"/>
      <c r="Q28" s="1203"/>
      <c r="S28" s="1203"/>
      <c r="Y28" s="1166"/>
      <c r="AA28" s="1388"/>
    </row>
    <row r="29" spans="1:27" ht="13.5" customHeight="1">
      <c r="A29" s="1380"/>
      <c r="B29" s="1381"/>
      <c r="C29" s="1382" t="s">
        <v>232</v>
      </c>
      <c r="D29" s="1383">
        <v>6</v>
      </c>
      <c r="E29" s="1234">
        <v>1936.25</v>
      </c>
      <c r="F29" s="1235">
        <v>21060.885989999999</v>
      </c>
      <c r="G29" s="1236">
        <f>E29/E30</f>
        <v>9.0005182996980848E-3</v>
      </c>
      <c r="H29" s="1237">
        <f>(E29-I29)/I29</f>
        <v>0.2627226027508931</v>
      </c>
      <c r="I29" s="1384">
        <v>1533.3929999999998</v>
      </c>
      <c r="J29" s="1385">
        <v>16367.554769999999</v>
      </c>
      <c r="K29" s="1240">
        <f>I29/$I$30</f>
        <v>7.1935097676242721E-3</v>
      </c>
      <c r="N29" s="1166"/>
      <c r="O29" s="1166"/>
      <c r="P29" s="1166"/>
      <c r="Y29" s="1166"/>
      <c r="AA29" s="1388"/>
    </row>
    <row r="30" spans="1:27" ht="13.5" customHeight="1">
      <c r="A30" s="1374"/>
      <c r="B30" s="1375"/>
      <c r="C30" s="297" t="s">
        <v>8</v>
      </c>
      <c r="D30" s="298">
        <f>SUM(D25:D29)</f>
        <v>84894</v>
      </c>
      <c r="E30" s="299">
        <f t="shared" ref="E30" si="5">SUM(E25:E29)</f>
        <v>215126.5</v>
      </c>
      <c r="F30" s="300">
        <f t="shared" ref="F30" si="6">SUM(F25:F29)</f>
        <v>2296234.6864899998</v>
      </c>
      <c r="G30" s="301">
        <f>SUM(G25:G29)</f>
        <v>0.99999999999999989</v>
      </c>
      <c r="H30" s="302">
        <f t="shared" ref="H30" si="7">(E30-I30)/I30</f>
        <v>9.209367086469843E-3</v>
      </c>
      <c r="I30" s="303">
        <v>213163.4</v>
      </c>
      <c r="J30" s="304">
        <v>2274946.0970699997</v>
      </c>
      <c r="K30" s="305">
        <f>SUM(K25:K29)</f>
        <v>0.99999999999999989</v>
      </c>
      <c r="M30" s="1166"/>
      <c r="N30" s="1166"/>
      <c r="O30" s="1166"/>
      <c r="P30" s="1166"/>
    </row>
    <row r="31" spans="1:27" ht="13.5" customHeight="1">
      <c r="A31" s="1886" t="s">
        <v>11</v>
      </c>
      <c r="B31" s="1887"/>
      <c r="C31" s="1260"/>
      <c r="D31" s="1376"/>
      <c r="E31" s="1377"/>
      <c r="F31" s="1378"/>
      <c r="G31" s="1218"/>
      <c r="H31" s="1262"/>
      <c r="I31" s="1263"/>
      <c r="J31" s="1264"/>
      <c r="K31" s="1222"/>
      <c r="O31" s="1166"/>
      <c r="P31" s="1166"/>
    </row>
    <row r="32" spans="1:27" ht="13.5" customHeight="1">
      <c r="A32" s="1379"/>
      <c r="B32" s="1204"/>
      <c r="C32" s="1223" t="s">
        <v>4</v>
      </c>
      <c r="D32" s="1224">
        <v>81</v>
      </c>
      <c r="E32" s="1203">
        <v>144175.11299999998</v>
      </c>
      <c r="F32" s="1225">
        <v>1538583.6271800001</v>
      </c>
      <c r="G32" s="1226">
        <f>E32/E37</f>
        <v>0.42579987259239049</v>
      </c>
      <c r="H32" s="1227">
        <f>(E32-I32)/I32</f>
        <v>-2.3361651928194681E-2</v>
      </c>
      <c r="I32" s="1228">
        <v>147623.85</v>
      </c>
      <c r="J32" s="1229">
        <v>1575536.3524499999</v>
      </c>
      <c r="K32" s="1230">
        <f>I32/$I$37</f>
        <v>0.43154130361129434</v>
      </c>
    </row>
    <row r="33" spans="1:14" ht="13.5" customHeight="1">
      <c r="A33" s="1379"/>
      <c r="B33" s="1204"/>
      <c r="C33" s="1223" t="s">
        <v>5</v>
      </c>
      <c r="D33" s="1224">
        <v>241</v>
      </c>
      <c r="E33" s="1203">
        <v>30023.626747999999</v>
      </c>
      <c r="F33" s="1225">
        <v>320361.10407000006</v>
      </c>
      <c r="G33" s="1226">
        <f>E33/E37</f>
        <v>8.8670341073773862E-2</v>
      </c>
      <c r="H33" s="1227">
        <f>(E33-I33)/I33</f>
        <v>1.3386177907650249E-2</v>
      </c>
      <c r="I33" s="1228">
        <v>29627.033999999996</v>
      </c>
      <c r="J33" s="1229">
        <v>316185.61378000007</v>
      </c>
      <c r="K33" s="1230">
        <f>I33/$I$37</f>
        <v>8.6607203879970202E-2</v>
      </c>
    </row>
    <row r="34" spans="1:14" ht="13.5" customHeight="1">
      <c r="A34" s="1380"/>
      <c r="B34" s="1381"/>
      <c r="C34" s="1223" t="s">
        <v>6</v>
      </c>
      <c r="D34" s="1224">
        <v>9776</v>
      </c>
      <c r="E34" s="1203">
        <v>59756.057000000001</v>
      </c>
      <c r="F34" s="1225">
        <v>638027.75743</v>
      </c>
      <c r="G34" s="1226">
        <f>E34/E37</f>
        <v>0.17648067636488432</v>
      </c>
      <c r="H34" s="1227">
        <f>(E34-I34)/I34</f>
        <v>6.0420447895005287E-2</v>
      </c>
      <c r="I34" s="1228">
        <v>56351.287000000011</v>
      </c>
      <c r="J34" s="1229">
        <v>601336.58368000004</v>
      </c>
      <c r="K34" s="1230">
        <f>I34/$I$37</f>
        <v>0.16472885548069766</v>
      </c>
    </row>
    <row r="35" spans="1:14" ht="13.5" customHeight="1">
      <c r="A35" s="1380"/>
      <c r="B35" s="1381"/>
      <c r="C35" s="1223" t="s">
        <v>7</v>
      </c>
      <c r="D35" s="1224">
        <v>108124</v>
      </c>
      <c r="E35" s="1203">
        <v>102551.09999999998</v>
      </c>
      <c r="F35" s="1225">
        <v>1094900.5999999999</v>
      </c>
      <c r="G35" s="1226">
        <f>E35/E37</f>
        <v>0.30286950643284388</v>
      </c>
      <c r="H35" s="1227">
        <f>(E35-I35)/I35</f>
        <v>-3.5678116475293335E-2</v>
      </c>
      <c r="I35" s="1228">
        <v>106345.29999999999</v>
      </c>
      <c r="J35" s="1229">
        <v>1134875.5</v>
      </c>
      <c r="K35" s="1230">
        <f>I35/$I$37</f>
        <v>0.31087381473206516</v>
      </c>
    </row>
    <row r="36" spans="1:14" ht="13.5" customHeight="1">
      <c r="A36" s="1380"/>
      <c r="B36" s="1381"/>
      <c r="C36" s="1382" t="s">
        <v>232</v>
      </c>
      <c r="D36" s="1383">
        <v>16</v>
      </c>
      <c r="E36" s="1234">
        <v>2092.4032520000001</v>
      </c>
      <c r="F36" s="1235">
        <v>22472.788420000001</v>
      </c>
      <c r="G36" s="1236">
        <f>E36/E37</f>
        <v>6.1796035361075365E-3</v>
      </c>
      <c r="H36" s="1237">
        <f>(E36-I36)/I36</f>
        <v>-2.1156967836794806E-2</v>
      </c>
      <c r="I36" s="1384">
        <v>2137.6289999999999</v>
      </c>
      <c r="J36" s="1385">
        <v>22816.523130000001</v>
      </c>
      <c r="K36" s="1240">
        <f>I36/$I$37</f>
        <v>6.2488222959725505E-3</v>
      </c>
    </row>
    <row r="37" spans="1:14" ht="13.5" customHeight="1">
      <c r="A37" s="1374"/>
      <c r="B37" s="1375"/>
      <c r="C37" s="297" t="s">
        <v>8</v>
      </c>
      <c r="D37" s="298">
        <f>SUM(D32:D36)</f>
        <v>118238</v>
      </c>
      <c r="E37" s="299">
        <f t="shared" ref="E37" si="8">SUM(E32:E36)</f>
        <v>338598.29999999993</v>
      </c>
      <c r="F37" s="300">
        <f t="shared" ref="F37" si="9">SUM(F32:F36)</f>
        <v>3614345.8771000002</v>
      </c>
      <c r="G37" s="301">
        <f>SUM(G32:G36)</f>
        <v>1</v>
      </c>
      <c r="H37" s="302">
        <f t="shared" ref="H37" si="10">(E37-I37)/I37</f>
        <v>-1.0192785362472976E-2</v>
      </c>
      <c r="I37" s="303">
        <v>342085.10000000003</v>
      </c>
      <c r="J37" s="304">
        <v>3650750.5730400002</v>
      </c>
      <c r="K37" s="305">
        <f>SUM(K32:K36)</f>
        <v>0.99999999999999989</v>
      </c>
      <c r="M37" s="1166"/>
      <c r="N37" s="1166"/>
    </row>
    <row r="38" spans="1:14" ht="13.5" customHeight="1">
      <c r="A38" s="1886" t="s">
        <v>12</v>
      </c>
      <c r="B38" s="1887"/>
      <c r="C38" s="1260"/>
      <c r="D38" s="1376"/>
      <c r="E38" s="1377"/>
      <c r="F38" s="1378"/>
      <c r="G38" s="1218"/>
      <c r="H38" s="1262"/>
      <c r="I38" s="1263"/>
      <c r="J38" s="1264"/>
      <c r="K38" s="1222"/>
    </row>
    <row r="39" spans="1:14" ht="13.5" customHeight="1">
      <c r="A39" s="1379"/>
      <c r="B39" s="1204"/>
      <c r="C39" s="1223" t="s">
        <v>4</v>
      </c>
      <c r="D39" s="1224">
        <v>94</v>
      </c>
      <c r="E39" s="1203">
        <v>144726.99400000001</v>
      </c>
      <c r="F39" s="1225">
        <v>1544494.2551500001</v>
      </c>
      <c r="G39" s="1226">
        <f>E39/E44</f>
        <v>0.43920336026530588</v>
      </c>
      <c r="H39" s="1227">
        <f>(E39-I39)/I39</f>
        <v>-6.6486054111683417E-3</v>
      </c>
      <c r="I39" s="1228">
        <v>145695.66699999999</v>
      </c>
      <c r="J39" s="1229">
        <v>1554948.9998099997</v>
      </c>
      <c r="K39" s="1230">
        <f>I39/$I$44</f>
        <v>0.44530043391340252</v>
      </c>
    </row>
    <row r="40" spans="1:14" ht="13.5" customHeight="1">
      <c r="A40" s="1379"/>
      <c r="B40" s="1204"/>
      <c r="C40" s="1223" t="s">
        <v>5</v>
      </c>
      <c r="D40" s="1224">
        <v>307</v>
      </c>
      <c r="E40" s="1203">
        <v>38988.233999999997</v>
      </c>
      <c r="F40" s="1225">
        <v>416002.41317999997</v>
      </c>
      <c r="G40" s="1226">
        <f>E40/E44</f>
        <v>0.11831768843074324</v>
      </c>
      <c r="H40" s="1227">
        <f>(E40-I40)/I40</f>
        <v>1.467181973615387E-2</v>
      </c>
      <c r="I40" s="1228">
        <v>38424.477000000006</v>
      </c>
      <c r="J40" s="1229">
        <v>410066.46100999997</v>
      </c>
      <c r="K40" s="1230">
        <f>I40/$I$44</f>
        <v>0.11743956861116234</v>
      </c>
    </row>
    <row r="41" spans="1:14" ht="13.5" customHeight="1">
      <c r="A41" s="1380"/>
      <c r="B41" s="1381"/>
      <c r="C41" s="1223" t="s">
        <v>6</v>
      </c>
      <c r="D41" s="1224">
        <v>8920</v>
      </c>
      <c r="E41" s="1203">
        <v>63532.782999999996</v>
      </c>
      <c r="F41" s="1225">
        <v>678353.20851000003</v>
      </c>
      <c r="G41" s="1226">
        <f>E41/E44</f>
        <v>0.19280309090511821</v>
      </c>
      <c r="H41" s="1227">
        <f>(E41-I41)/I41</f>
        <v>8.7614230869587251E-2</v>
      </c>
      <c r="I41" s="1228">
        <v>58414.813999999998</v>
      </c>
      <c r="J41" s="1229">
        <v>623357.95161999995</v>
      </c>
      <c r="K41" s="1230">
        <f>I41/$I$44</f>
        <v>0.17853751286351366</v>
      </c>
    </row>
    <row r="42" spans="1:14" ht="13.5" customHeight="1">
      <c r="A42" s="1380"/>
      <c r="B42" s="1381"/>
      <c r="C42" s="1223" t="s">
        <v>7</v>
      </c>
      <c r="D42" s="1224">
        <v>84022</v>
      </c>
      <c r="E42" s="1203">
        <v>77889.3</v>
      </c>
      <c r="F42" s="1225">
        <v>831593.50000000012</v>
      </c>
      <c r="G42" s="1226">
        <f>E42/E44</f>
        <v>0.23637084792013638</v>
      </c>
      <c r="H42" s="1227">
        <f>(E42-I42)/I42</f>
        <v>-2.5544500200797973E-2</v>
      </c>
      <c r="I42" s="1228">
        <v>79931.100000000006</v>
      </c>
      <c r="J42" s="1229">
        <v>852993.4</v>
      </c>
      <c r="K42" s="1230">
        <f>I42/$I$44</f>
        <v>0.24429932781168828</v>
      </c>
    </row>
    <row r="43" spans="1:14" ht="13.5" customHeight="1">
      <c r="A43" s="1380"/>
      <c r="B43" s="1381"/>
      <c r="C43" s="1382" t="s">
        <v>232</v>
      </c>
      <c r="D43" s="1383">
        <v>8</v>
      </c>
      <c r="E43" s="1234">
        <v>4384.2889999999998</v>
      </c>
      <c r="F43" s="1235">
        <v>47031.702140000001</v>
      </c>
      <c r="G43" s="1236">
        <f>E43/E44</f>
        <v>1.330501247869639E-2</v>
      </c>
      <c r="H43" s="1237">
        <f>(E43-I43)/I43</f>
        <v>-7.0936643496709834E-2</v>
      </c>
      <c r="I43" s="1384">
        <v>4719.0420000000004</v>
      </c>
      <c r="J43" s="1385">
        <v>50368.548949999989</v>
      </c>
      <c r="K43" s="1240">
        <f>I43/$I$44</f>
        <v>1.4423156800233265E-2</v>
      </c>
    </row>
    <row r="44" spans="1:14" ht="13.5" customHeight="1">
      <c r="A44" s="1374"/>
      <c r="B44" s="1375"/>
      <c r="C44" s="297" t="s">
        <v>8</v>
      </c>
      <c r="D44" s="298">
        <f>SUM(D39:D43)</f>
        <v>93351</v>
      </c>
      <c r="E44" s="299">
        <f t="shared" ref="E44" si="11">SUM(E39:E43)</f>
        <v>329521.59999999998</v>
      </c>
      <c r="F44" s="300">
        <f t="shared" ref="F44" si="12">SUM(F39:F43)</f>
        <v>3517475.0789800002</v>
      </c>
      <c r="G44" s="301">
        <f>SUM(G39:G43)</f>
        <v>1</v>
      </c>
      <c r="H44" s="302">
        <f t="shared" ref="H44" si="13">(E44-I44)/I44</f>
        <v>7.141217616572393E-3</v>
      </c>
      <c r="I44" s="303">
        <v>327185.09999999998</v>
      </c>
      <c r="J44" s="304">
        <v>3491735.3613899997</v>
      </c>
      <c r="K44" s="305">
        <f>SUM(K39:K43)</f>
        <v>1</v>
      </c>
      <c r="M44" s="1166"/>
      <c r="N44" s="1166"/>
    </row>
    <row r="45" spans="1:14" ht="13.5" customHeight="1">
      <c r="A45" s="1886" t="s">
        <v>13</v>
      </c>
      <c r="B45" s="1887"/>
      <c r="C45" s="1260"/>
      <c r="D45" s="1376"/>
      <c r="E45" s="1377"/>
      <c r="F45" s="1378"/>
      <c r="G45" s="1218"/>
      <c r="H45" s="1262"/>
      <c r="I45" s="1263"/>
      <c r="J45" s="1264"/>
      <c r="K45" s="1222"/>
    </row>
    <row r="46" spans="1:14" ht="13.5" customHeight="1">
      <c r="A46" s="1379"/>
      <c r="B46" s="1204"/>
      <c r="C46" s="1223" t="s">
        <v>4</v>
      </c>
      <c r="D46" s="1224">
        <v>178</v>
      </c>
      <c r="E46" s="1203">
        <v>488933.21400000009</v>
      </c>
      <c r="F46" s="1225">
        <v>5213009.7862400003</v>
      </c>
      <c r="G46" s="1226">
        <f>E46/E51</f>
        <v>0.54828425666218905</v>
      </c>
      <c r="H46" s="1227">
        <f>(E46-I46)/I46</f>
        <v>3.0330285645387957E-2</v>
      </c>
      <c r="I46" s="1228">
        <v>474540.272</v>
      </c>
      <c r="J46" s="1229">
        <v>5062636.6415800005</v>
      </c>
      <c r="K46" s="1230">
        <f>I46/$I$51</f>
        <v>0.54047735729188418</v>
      </c>
    </row>
    <row r="47" spans="1:14" ht="13.5" customHeight="1">
      <c r="A47" s="1379"/>
      <c r="B47" s="1204"/>
      <c r="C47" s="1223" t="s">
        <v>5</v>
      </c>
      <c r="D47" s="1224">
        <v>477</v>
      </c>
      <c r="E47" s="1203">
        <v>54697.456000000006</v>
      </c>
      <c r="F47" s="1225">
        <v>583765.64001000021</v>
      </c>
      <c r="G47" s="1226">
        <f>E47/E51</f>
        <v>6.1337117515343903E-2</v>
      </c>
      <c r="H47" s="1227">
        <f>(E47-I47)/I47</f>
        <v>1.9825509621373204E-2</v>
      </c>
      <c r="I47" s="1228">
        <v>53634.132000000005</v>
      </c>
      <c r="J47" s="1229">
        <v>572306.90476999991</v>
      </c>
      <c r="K47" s="1230">
        <f>I47/$I$51</f>
        <v>6.108656237294878E-2</v>
      </c>
    </row>
    <row r="48" spans="1:14" ht="13.5" customHeight="1">
      <c r="A48" s="1380"/>
      <c r="B48" s="1381"/>
      <c r="C48" s="1223" t="s">
        <v>6</v>
      </c>
      <c r="D48" s="1224">
        <v>18413</v>
      </c>
      <c r="E48" s="1203">
        <v>108082.49799999999</v>
      </c>
      <c r="F48" s="1225">
        <v>1154000.08974</v>
      </c>
      <c r="G48" s="1226">
        <f>E48/E51</f>
        <v>0.12120250859889939</v>
      </c>
      <c r="H48" s="1227">
        <f>(E48-I48)/I48</f>
        <v>5.5235013849004783E-2</v>
      </c>
      <c r="I48" s="1228">
        <v>102425.049</v>
      </c>
      <c r="J48" s="1229">
        <v>1092964.87093</v>
      </c>
      <c r="K48" s="1230">
        <f>I48/$I$51</f>
        <v>0.11665694793552051</v>
      </c>
    </row>
    <row r="49" spans="1:14" ht="13.5" customHeight="1">
      <c r="A49" s="1380"/>
      <c r="B49" s="1381"/>
      <c r="C49" s="1223" t="s">
        <v>7</v>
      </c>
      <c r="D49" s="1224">
        <v>362431</v>
      </c>
      <c r="E49" s="1203">
        <v>220431.64900000003</v>
      </c>
      <c r="F49" s="1225">
        <v>2353457.1770000001</v>
      </c>
      <c r="G49" s="1226">
        <f>E49/E51</f>
        <v>0.24718959431703807</v>
      </c>
      <c r="H49" s="1227">
        <f>(E49-I49)/I49</f>
        <v>-5.4980451343156045E-2</v>
      </c>
      <c r="I49" s="1228">
        <v>233256.17900000003</v>
      </c>
      <c r="J49" s="1229">
        <v>2489200.5010000002</v>
      </c>
      <c r="K49" s="1230">
        <f>I49/$I$51</f>
        <v>0.26566698473575007</v>
      </c>
    </row>
    <row r="50" spans="1:14" ht="13.5" customHeight="1">
      <c r="A50" s="1380"/>
      <c r="B50" s="1381"/>
      <c r="C50" s="1382" t="s">
        <v>232</v>
      </c>
      <c r="D50" s="1383">
        <v>28</v>
      </c>
      <c r="E50" s="1234">
        <v>19606.511000000002</v>
      </c>
      <c r="F50" s="1235">
        <v>211501.51118999999</v>
      </c>
      <c r="G50" s="1236">
        <f>E50/E51</f>
        <v>2.1986522906529381E-2</v>
      </c>
      <c r="H50" s="1237">
        <f>(E50-I50)/I50</f>
        <v>0.38596196939172267</v>
      </c>
      <c r="I50" s="1384">
        <v>14146.499999999998</v>
      </c>
      <c r="J50" s="1385">
        <v>150913.83250999998</v>
      </c>
      <c r="K50" s="1240">
        <f>I50/$I$51</f>
        <v>1.611214766389656E-2</v>
      </c>
    </row>
    <row r="51" spans="1:14" ht="13.5" customHeight="1">
      <c r="A51" s="1374"/>
      <c r="B51" s="1375"/>
      <c r="C51" s="297" t="s">
        <v>8</v>
      </c>
      <c r="D51" s="298">
        <f>SUM(D46:D50)</f>
        <v>381527</v>
      </c>
      <c r="E51" s="299">
        <f t="shared" ref="E51" si="14">SUM(E46:E50)</f>
        <v>891751.32800000033</v>
      </c>
      <c r="F51" s="300">
        <f t="shared" ref="F51" si="15">SUM(F46:F50)</f>
        <v>9515734.2041800022</v>
      </c>
      <c r="G51" s="301">
        <f>SUM(G46:G50)</f>
        <v>0.99999999999999967</v>
      </c>
      <c r="H51" s="302">
        <f t="shared" ref="H51" si="16">(E51-I51)/I51</f>
        <v>1.5659638512131022E-2</v>
      </c>
      <c r="I51" s="303">
        <v>878002.13199999998</v>
      </c>
      <c r="J51" s="304">
        <v>9368022.7507900018</v>
      </c>
      <c r="K51" s="305">
        <f>SUM(K46:K50)</f>
        <v>1</v>
      </c>
      <c r="M51" s="1166"/>
      <c r="N51" s="1166"/>
    </row>
    <row r="52" spans="1:14" ht="13.5" customHeight="1">
      <c r="A52" s="1886" t="s">
        <v>110</v>
      </c>
      <c r="B52" s="1887"/>
      <c r="C52" s="1260"/>
      <c r="D52" s="1376"/>
      <c r="E52" s="1377"/>
      <c r="F52" s="1378"/>
      <c r="G52" s="1218"/>
      <c r="H52" s="1262"/>
      <c r="I52" s="1263"/>
      <c r="J52" s="1264"/>
      <c r="K52" s="1222"/>
    </row>
    <row r="53" spans="1:14" ht="13.5" customHeight="1">
      <c r="A53" s="1379"/>
      <c r="B53" s="1204"/>
      <c r="C53" s="1223" t="s">
        <v>4</v>
      </c>
      <c r="D53" s="1224">
        <v>115</v>
      </c>
      <c r="E53" s="1203">
        <v>183678.22199999998</v>
      </c>
      <c r="F53" s="1225">
        <v>1959957.7980399998</v>
      </c>
      <c r="G53" s="1226">
        <f>E53/E58</f>
        <v>0.40151264269925424</v>
      </c>
      <c r="H53" s="1227">
        <f>(E53-I53)/I53</f>
        <v>6.3336021937803622E-3</v>
      </c>
      <c r="I53" s="1228">
        <v>182522.19899999996</v>
      </c>
      <c r="J53" s="1229">
        <v>1948063.2893699997</v>
      </c>
      <c r="K53" s="1230">
        <f>I53/$I$58</f>
        <v>0.39887341035498025</v>
      </c>
    </row>
    <row r="54" spans="1:14" ht="13.5" customHeight="1">
      <c r="A54" s="1379"/>
      <c r="B54" s="1204"/>
      <c r="C54" s="1223" t="s">
        <v>5</v>
      </c>
      <c r="D54" s="1224">
        <v>382</v>
      </c>
      <c r="E54" s="1203">
        <v>46432.939999999995</v>
      </c>
      <c r="F54" s="1225">
        <v>495316.13472000009</v>
      </c>
      <c r="G54" s="1226">
        <f>E54/E58</f>
        <v>0.10150039696973935</v>
      </c>
      <c r="H54" s="1227">
        <f>(E54-I54)/I54</f>
        <v>1.9684282429171807E-2</v>
      </c>
      <c r="I54" s="1228">
        <v>45536.585000000006</v>
      </c>
      <c r="J54" s="1229">
        <v>485974.24496000004</v>
      </c>
      <c r="K54" s="1230">
        <f>I54/$I$58</f>
        <v>9.9513007482829222E-2</v>
      </c>
    </row>
    <row r="55" spans="1:14" ht="13.5" customHeight="1">
      <c r="A55" s="1380"/>
      <c r="B55" s="1381"/>
      <c r="C55" s="1223" t="s">
        <v>6</v>
      </c>
      <c r="D55" s="1224">
        <v>13311</v>
      </c>
      <c r="E55" s="1203">
        <v>77688.027000000016</v>
      </c>
      <c r="F55" s="1225">
        <v>829490.52914999984</v>
      </c>
      <c r="G55" s="1226">
        <f>E55/E58</f>
        <v>0.16982266426153139</v>
      </c>
      <c r="H55" s="1227">
        <f>(E55-I55)/I55</f>
        <v>7.3339478239316788E-2</v>
      </c>
      <c r="I55" s="1228">
        <v>72379.735000000001</v>
      </c>
      <c r="J55" s="1229">
        <v>772381.15072999988</v>
      </c>
      <c r="K55" s="1230">
        <f>I55/$I$58</f>
        <v>0.15817446808231658</v>
      </c>
    </row>
    <row r="56" spans="1:14" ht="13.5" customHeight="1">
      <c r="A56" s="1380"/>
      <c r="B56" s="1381"/>
      <c r="C56" s="1223" t="s">
        <v>7</v>
      </c>
      <c r="D56" s="1224">
        <v>174277</v>
      </c>
      <c r="E56" s="1203">
        <v>145034.00000000003</v>
      </c>
      <c r="F56" s="1225">
        <v>1548472.1</v>
      </c>
      <c r="G56" s="1226">
        <f>E56/E58</f>
        <v>0.3170380461394256</v>
      </c>
      <c r="H56" s="1227">
        <f>(E56-I56)/I56</f>
        <v>-4.7941640031692746E-2</v>
      </c>
      <c r="I56" s="1228">
        <v>152337.30000000002</v>
      </c>
      <c r="J56" s="1229">
        <v>1625682.5000000002</v>
      </c>
      <c r="K56" s="1230">
        <f>I56/$I$58</f>
        <v>0.33290908562453686</v>
      </c>
    </row>
    <row r="57" spans="1:14" ht="13.5" customHeight="1">
      <c r="A57" s="1380"/>
      <c r="B57" s="1381"/>
      <c r="C57" s="1382" t="s">
        <v>232</v>
      </c>
      <c r="D57" s="1383">
        <v>15</v>
      </c>
      <c r="E57" s="1234">
        <v>4632.4110000000001</v>
      </c>
      <c r="F57" s="1235">
        <v>49916.540650000003</v>
      </c>
      <c r="G57" s="1236">
        <f>E57/E58</f>
        <v>1.0126249930049385E-2</v>
      </c>
      <c r="H57" s="1237">
        <f>(E57-I57)/I57</f>
        <v>-3.861590405773118E-2</v>
      </c>
      <c r="I57" s="1384">
        <v>4818.4810000000007</v>
      </c>
      <c r="J57" s="1385">
        <v>51428.952910000007</v>
      </c>
      <c r="K57" s="1240">
        <f>I57/$I$58</f>
        <v>1.0530028455336966E-2</v>
      </c>
    </row>
    <row r="58" spans="1:14" ht="13.5" customHeight="1">
      <c r="A58" s="1374"/>
      <c r="B58" s="1375"/>
      <c r="C58" s="297" t="s">
        <v>8</v>
      </c>
      <c r="D58" s="298">
        <f>SUM(D53:D57)</f>
        <v>188100</v>
      </c>
      <c r="E58" s="299">
        <f t="shared" ref="E58" si="17">SUM(E53:E57)</f>
        <v>457465.60000000003</v>
      </c>
      <c r="F58" s="300">
        <f t="shared" ref="F58" si="18">SUM(F53:F57)</f>
        <v>4883153.1025599996</v>
      </c>
      <c r="G58" s="301">
        <f>SUM(G53:G57)</f>
        <v>1</v>
      </c>
      <c r="H58" s="302">
        <f t="shared" ref="H58" si="19">(E58-I58)/I58</f>
        <v>-2.812535033762694E-4</v>
      </c>
      <c r="I58" s="303">
        <v>457594.30000000005</v>
      </c>
      <c r="J58" s="304">
        <v>4883530.1379700005</v>
      </c>
      <c r="K58" s="305">
        <f>SUM(K53:K57)</f>
        <v>0.99999999999999989</v>
      </c>
      <c r="M58" s="1166"/>
      <c r="N58" s="1166"/>
    </row>
    <row r="59" spans="1:14" ht="18" customHeight="1">
      <c r="A59" s="989"/>
      <c r="B59" s="1201"/>
      <c r="C59" s="1201"/>
      <c r="D59" s="1201"/>
      <c r="E59" s="1201"/>
      <c r="F59" s="1201"/>
      <c r="G59" s="1201"/>
      <c r="H59" s="1201"/>
      <c r="I59" s="1386"/>
      <c r="J59" s="1386"/>
      <c r="K59" s="1386"/>
    </row>
    <row r="60" spans="1:14" ht="15" customHeight="1">
      <c r="A60" s="1387"/>
      <c r="B60" s="1201"/>
      <c r="C60" s="1201"/>
      <c r="D60" s="1201"/>
      <c r="E60" s="1201"/>
      <c r="F60" s="1201"/>
      <c r="G60" s="1201"/>
      <c r="H60" s="1201"/>
      <c r="I60" s="1201"/>
      <c r="J60" s="1201"/>
      <c r="K60" s="1201"/>
    </row>
    <row r="61" spans="1:14" ht="15.75" customHeight="1">
      <c r="A61" s="1888">
        <v>2019</v>
      </c>
      <c r="B61" s="1889"/>
      <c r="C61" s="1889"/>
      <c r="D61" s="1889"/>
      <c r="E61" s="1889"/>
      <c r="F61" s="1889"/>
      <c r="G61" s="1889"/>
      <c r="H61" s="1889"/>
      <c r="I61" s="1889"/>
      <c r="J61" s="1889"/>
      <c r="K61" s="1890"/>
    </row>
    <row r="62" spans="1:14" ht="13.5" customHeight="1">
      <c r="A62" s="233"/>
      <c r="B62" s="234"/>
      <c r="C62" s="235"/>
      <c r="D62" s="1803" t="s">
        <v>465</v>
      </c>
      <c r="E62" s="1830">
        <v>2019</v>
      </c>
      <c r="F62" s="1830"/>
      <c r="G62" s="1831"/>
      <c r="H62" s="1818" t="s">
        <v>105</v>
      </c>
      <c r="I62" s="1835">
        <v>2018</v>
      </c>
      <c r="J62" s="1835"/>
      <c r="K62" s="1836"/>
    </row>
    <row r="63" spans="1:14" ht="13.5" customHeight="1">
      <c r="A63" s="236"/>
      <c r="B63" s="234"/>
      <c r="C63" s="237"/>
      <c r="D63" s="1804"/>
      <c r="E63" s="1832"/>
      <c r="F63" s="1833"/>
      <c r="G63" s="1834"/>
      <c r="H63" s="1819"/>
      <c r="I63" s="1837"/>
      <c r="J63" s="1837"/>
      <c r="K63" s="1838"/>
    </row>
    <row r="64" spans="1:14" ht="13.5" customHeight="1">
      <c r="A64" s="236"/>
      <c r="B64" s="1821" t="s">
        <v>2</v>
      </c>
      <c r="C64" s="1822"/>
      <c r="D64" s="1804"/>
      <c r="E64" s="294"/>
      <c r="F64" s="295"/>
      <c r="G64" s="238" t="s">
        <v>106</v>
      </c>
      <c r="H64" s="1819"/>
      <c r="I64" s="1816"/>
      <c r="J64" s="1817"/>
      <c r="K64" s="239" t="s">
        <v>106</v>
      </c>
    </row>
    <row r="65" spans="1:11" ht="13.5" customHeight="1">
      <c r="A65" s="240"/>
      <c r="B65" s="1823"/>
      <c r="C65" s="1824"/>
      <c r="D65" s="1805"/>
      <c r="E65" s="241" t="s">
        <v>445</v>
      </c>
      <c r="F65" s="242" t="s">
        <v>3</v>
      </c>
      <c r="G65" s="243" t="s">
        <v>50</v>
      </c>
      <c r="H65" s="1820"/>
      <c r="I65" s="246" t="s">
        <v>466</v>
      </c>
      <c r="J65" s="244" t="s">
        <v>3</v>
      </c>
      <c r="K65" s="245" t="s">
        <v>50</v>
      </c>
    </row>
    <row r="66" spans="1:11" ht="13.5" customHeight="1">
      <c r="A66" s="1886" t="s">
        <v>111</v>
      </c>
      <c r="B66" s="1887"/>
      <c r="C66" s="1260"/>
      <c r="D66" s="1218"/>
      <c r="E66" s="1261"/>
      <c r="F66" s="1260"/>
      <c r="G66" s="1218"/>
      <c r="H66" s="1262"/>
      <c r="I66" s="1263"/>
      <c r="J66" s="1264"/>
      <c r="K66" s="1222"/>
    </row>
    <row r="67" spans="1:11" ht="13.5" customHeight="1">
      <c r="A67" s="1379"/>
      <c r="B67" s="1204"/>
      <c r="C67" s="1223" t="s">
        <v>4</v>
      </c>
      <c r="D67" s="1224">
        <v>76</v>
      </c>
      <c r="E67" s="1203">
        <v>155313.255</v>
      </c>
      <c r="F67" s="1225">
        <v>1657250.3346500003</v>
      </c>
      <c r="G67" s="1226">
        <f>E67/E72</f>
        <v>0.40987093729984875</v>
      </c>
      <c r="H67" s="1227">
        <f t="shared" ref="H67:H72" si="20">(E67-I67)/I67</f>
        <v>3.5101770744698099E-2</v>
      </c>
      <c r="I67" s="1228">
        <v>150046.36200000002</v>
      </c>
      <c r="J67" s="1229">
        <v>1601439.03223</v>
      </c>
      <c r="K67" s="1230">
        <f>I67/I72</f>
        <v>0.40020463341780382</v>
      </c>
    </row>
    <row r="68" spans="1:11" ht="13.5" customHeight="1">
      <c r="A68" s="1379"/>
      <c r="B68" s="1204"/>
      <c r="C68" s="1223" t="s">
        <v>5</v>
      </c>
      <c r="D68" s="1224">
        <v>294</v>
      </c>
      <c r="E68" s="1203">
        <v>40858.997625000004</v>
      </c>
      <c r="F68" s="1225">
        <v>435906.76851999993</v>
      </c>
      <c r="G68" s="1226">
        <f>E68/E72</f>
        <v>0.10782669936117845</v>
      </c>
      <c r="H68" s="1227">
        <f t="shared" si="20"/>
        <v>2.0272855147065894E-2</v>
      </c>
      <c r="I68" s="1228">
        <v>40047.127999999997</v>
      </c>
      <c r="J68" s="1229">
        <v>427391.11786</v>
      </c>
      <c r="K68" s="1230">
        <f>I68/I72</f>
        <v>0.10681396047893427</v>
      </c>
    </row>
    <row r="69" spans="1:11" ht="13.5" customHeight="1">
      <c r="A69" s="1380"/>
      <c r="B69" s="1381"/>
      <c r="C69" s="1223" t="s">
        <v>6</v>
      </c>
      <c r="D69" s="1224">
        <v>11248</v>
      </c>
      <c r="E69" s="1203">
        <v>64392.425999999992</v>
      </c>
      <c r="F69" s="1225">
        <v>687531.83797999995</v>
      </c>
      <c r="G69" s="1226">
        <f>E69/E72</f>
        <v>0.16993130431546971</v>
      </c>
      <c r="H69" s="1227">
        <f t="shared" si="20"/>
        <v>6.6712774841303529E-2</v>
      </c>
      <c r="I69" s="1228">
        <v>60365.29</v>
      </c>
      <c r="J69" s="1229">
        <v>644169.51706999994</v>
      </c>
      <c r="K69" s="1230">
        <f>I69/I72</f>
        <v>0.16100669442161761</v>
      </c>
    </row>
    <row r="70" spans="1:11" ht="13.5" customHeight="1">
      <c r="A70" s="1380"/>
      <c r="B70" s="1381"/>
      <c r="C70" s="1223" t="s">
        <v>7</v>
      </c>
      <c r="D70" s="1224">
        <v>125271</v>
      </c>
      <c r="E70" s="1203">
        <v>115899.5</v>
      </c>
      <c r="F70" s="1225">
        <v>1237417.7999999998</v>
      </c>
      <c r="G70" s="1226">
        <f>E70/E72</f>
        <v>0.30585822631547976</v>
      </c>
      <c r="H70" s="1227">
        <f t="shared" si="20"/>
        <v>-5.1287970132222638E-2</v>
      </c>
      <c r="I70" s="1228">
        <v>122165.09999999999</v>
      </c>
      <c r="J70" s="1229">
        <v>1303695.2</v>
      </c>
      <c r="K70" s="1230">
        <f>I70/I72</f>
        <v>0.32583954992490477</v>
      </c>
    </row>
    <row r="71" spans="1:11" ht="13.5" customHeight="1">
      <c r="A71" s="1380"/>
      <c r="B71" s="1381"/>
      <c r="C71" s="1382" t="s">
        <v>232</v>
      </c>
      <c r="D71" s="1383">
        <v>13</v>
      </c>
      <c r="E71" s="1234">
        <v>2467.9213750000008</v>
      </c>
      <c r="F71" s="1235">
        <v>26681.936209999996</v>
      </c>
      <c r="G71" s="1236">
        <f>E71/E72</f>
        <v>6.5128327080234191E-3</v>
      </c>
      <c r="H71" s="1237">
        <f t="shared" si="20"/>
        <v>7.2906667623097152E-2</v>
      </c>
      <c r="I71" s="1384">
        <v>2300.2200000000003</v>
      </c>
      <c r="J71" s="1385">
        <v>24551.960700000003</v>
      </c>
      <c r="K71" s="1240">
        <f>I71/I72</f>
        <v>6.1351617567395652E-3</v>
      </c>
    </row>
    <row r="72" spans="1:11" ht="13.5" customHeight="1">
      <c r="A72" s="1374"/>
      <c r="B72" s="1375"/>
      <c r="C72" s="306" t="s">
        <v>8</v>
      </c>
      <c r="D72" s="298">
        <f>SUM(D67:D71)</f>
        <v>136902</v>
      </c>
      <c r="E72" s="299">
        <f t="shared" ref="E72:F72" si="21">SUM(E67:E71)</f>
        <v>378932.1</v>
      </c>
      <c r="F72" s="300">
        <f t="shared" si="21"/>
        <v>4044788.6773600001</v>
      </c>
      <c r="G72" s="307">
        <f>SUM(G67:G71)</f>
        <v>1</v>
      </c>
      <c r="H72" s="302">
        <f t="shared" si="20"/>
        <v>1.069016368913068E-2</v>
      </c>
      <c r="I72" s="303">
        <v>374924.1</v>
      </c>
      <c r="J72" s="304">
        <v>4001246.8278600001</v>
      </c>
      <c r="K72" s="305">
        <f>SUM(K67:K71)</f>
        <v>1</v>
      </c>
    </row>
    <row r="73" spans="1:11" ht="13.5" customHeight="1">
      <c r="A73" s="1886" t="s">
        <v>14</v>
      </c>
      <c r="B73" s="1887"/>
      <c r="C73" s="1260"/>
      <c r="D73" s="1376"/>
      <c r="E73" s="1377"/>
      <c r="F73" s="1378"/>
      <c r="G73" s="1218"/>
      <c r="H73" s="1262"/>
      <c r="I73" s="1263"/>
      <c r="J73" s="1264"/>
      <c r="K73" s="1222"/>
    </row>
    <row r="74" spans="1:11" ht="13.5" customHeight="1">
      <c r="A74" s="1379"/>
      <c r="B74" s="1204"/>
      <c r="C74" s="1223" t="s">
        <v>4</v>
      </c>
      <c r="D74" s="1224">
        <v>79</v>
      </c>
      <c r="E74" s="1203">
        <v>144118.50000000003</v>
      </c>
      <c r="F74" s="1225">
        <v>1537881.08803</v>
      </c>
      <c r="G74" s="1226">
        <f>E74/E79</f>
        <v>0.39766909183321236</v>
      </c>
      <c r="H74" s="1227">
        <f t="shared" ref="H74:H79" si="22">(E74-I74)/I74</f>
        <v>-2.8984906817391125E-2</v>
      </c>
      <c r="I74" s="1228">
        <v>148420.45300000001</v>
      </c>
      <c r="J74" s="1229">
        <v>1584077.36005</v>
      </c>
      <c r="K74" s="1230">
        <f>I74/I79</f>
        <v>0.40784552863401025</v>
      </c>
    </row>
    <row r="75" spans="1:11" ht="13.5" customHeight="1">
      <c r="A75" s="1379"/>
      <c r="B75" s="1204"/>
      <c r="C75" s="1223" t="s">
        <v>5</v>
      </c>
      <c r="D75" s="1224">
        <v>336</v>
      </c>
      <c r="E75" s="1203">
        <v>42173.306698999993</v>
      </c>
      <c r="F75" s="1225">
        <v>449785.73132000002</v>
      </c>
      <c r="G75" s="1226">
        <f>E75/E79</f>
        <v>0.11636965812574275</v>
      </c>
      <c r="H75" s="1227">
        <f t="shared" si="22"/>
        <v>1.9732287900476419E-3</v>
      </c>
      <c r="I75" s="1228">
        <v>42090.253000000004</v>
      </c>
      <c r="J75" s="1229">
        <v>449186.14780999994</v>
      </c>
      <c r="K75" s="1230">
        <f>I75/I79</f>
        <v>0.11566008011796215</v>
      </c>
    </row>
    <row r="76" spans="1:11" ht="13.5" customHeight="1">
      <c r="A76" s="1380"/>
      <c r="B76" s="1381"/>
      <c r="C76" s="1223" t="s">
        <v>6</v>
      </c>
      <c r="D76" s="1224">
        <v>11953</v>
      </c>
      <c r="E76" s="1203">
        <v>68864.700000000012</v>
      </c>
      <c r="F76" s="1225">
        <v>735282.49620000005</v>
      </c>
      <c r="G76" s="1226">
        <f>E76/E79</f>
        <v>0.19001975949213057</v>
      </c>
      <c r="H76" s="1227">
        <f t="shared" si="22"/>
        <v>0.10442568788106114</v>
      </c>
      <c r="I76" s="1228">
        <v>62353.402999999991</v>
      </c>
      <c r="J76" s="1229">
        <v>665385.20120000013</v>
      </c>
      <c r="K76" s="1230">
        <f>I76/I79</f>
        <v>0.17134132186393794</v>
      </c>
    </row>
    <row r="77" spans="1:11" ht="13.5" customHeight="1">
      <c r="A77" s="1380"/>
      <c r="B77" s="1381"/>
      <c r="C77" s="1223" t="s">
        <v>7</v>
      </c>
      <c r="D77" s="1224">
        <v>147577</v>
      </c>
      <c r="E77" s="1203">
        <v>105273.7</v>
      </c>
      <c r="F77" s="1225">
        <v>1123967.3</v>
      </c>
      <c r="G77" s="1226">
        <f>E77/E79</f>
        <v>0.29048384956075757</v>
      </c>
      <c r="H77" s="1227">
        <f t="shared" si="22"/>
        <v>-3.5600985343518979E-2</v>
      </c>
      <c r="I77" s="1228">
        <v>109159.9</v>
      </c>
      <c r="J77" s="1229">
        <v>1164910.3999999999</v>
      </c>
      <c r="K77" s="1230">
        <f>I77/I79</f>
        <v>0.29996119956011513</v>
      </c>
    </row>
    <row r="78" spans="1:11" ht="13.5" customHeight="1">
      <c r="A78" s="1380"/>
      <c r="B78" s="1381"/>
      <c r="C78" s="1382" t="s">
        <v>232</v>
      </c>
      <c r="D78" s="1383">
        <v>12</v>
      </c>
      <c r="E78" s="1234">
        <v>1977.8933010000001</v>
      </c>
      <c r="F78" s="1235">
        <v>21506.828710000002</v>
      </c>
      <c r="G78" s="1236">
        <f>E78/E79</f>
        <v>5.4576409881567211E-3</v>
      </c>
      <c r="H78" s="1237">
        <f t="shared" si="22"/>
        <v>4.684170772487007E-2</v>
      </c>
      <c r="I78" s="1384">
        <v>1889.3910000000001</v>
      </c>
      <c r="J78" s="1385">
        <v>20166.535519999998</v>
      </c>
      <c r="K78" s="1240">
        <f>I78/I79</f>
        <v>5.1918698239746056E-3</v>
      </c>
    </row>
    <row r="79" spans="1:11" ht="13.5" customHeight="1">
      <c r="A79" s="1374"/>
      <c r="B79" s="1375"/>
      <c r="C79" s="306" t="s">
        <v>8</v>
      </c>
      <c r="D79" s="298">
        <f>SUM(D74:D78)</f>
        <v>159957</v>
      </c>
      <c r="E79" s="299">
        <f t="shared" ref="E79:F79" si="23">SUM(E74:E78)</f>
        <v>362408.10000000003</v>
      </c>
      <c r="F79" s="300">
        <f t="shared" si="23"/>
        <v>3868423.4442600003</v>
      </c>
      <c r="G79" s="307">
        <f>SUM(G74:G78)</f>
        <v>1</v>
      </c>
      <c r="H79" s="302">
        <f t="shared" si="22"/>
        <v>-4.1364236656301484E-3</v>
      </c>
      <c r="I79" s="303">
        <v>363913.39999999997</v>
      </c>
      <c r="J79" s="304">
        <v>3883725.6445800001</v>
      </c>
      <c r="K79" s="305">
        <f>SUM(K74:K78)</f>
        <v>1</v>
      </c>
    </row>
    <row r="80" spans="1:11" ht="13.5" customHeight="1">
      <c r="A80" s="1886" t="s">
        <v>225</v>
      </c>
      <c r="B80" s="1887"/>
      <c r="C80" s="1260"/>
      <c r="D80" s="1376"/>
      <c r="E80" s="1377"/>
      <c r="F80" s="1378"/>
      <c r="G80" s="1218"/>
      <c r="H80" s="1262"/>
      <c r="I80" s="1263"/>
      <c r="J80" s="1264"/>
      <c r="K80" s="1222"/>
    </row>
    <row r="81" spans="1:11" ht="13.5" customHeight="1">
      <c r="A81" s="1379"/>
      <c r="B81" s="1204"/>
      <c r="C81" s="1223" t="s">
        <v>4</v>
      </c>
      <c r="D81" s="1224">
        <v>178</v>
      </c>
      <c r="E81" s="1203">
        <v>200102.99065914596</v>
      </c>
      <c r="F81" s="1225">
        <v>2132992.4938099994</v>
      </c>
      <c r="G81" s="1226">
        <f>E81/E86</f>
        <v>0.23783175399467707</v>
      </c>
      <c r="H81" s="1227">
        <f t="shared" ref="H81:H86" si="24">(E81-I81)/I81</f>
        <v>-5.3741592356561618E-2</v>
      </c>
      <c r="I81" s="1228">
        <v>211467.59600000002</v>
      </c>
      <c r="J81" s="1229">
        <v>2252778.0592700001</v>
      </c>
      <c r="K81" s="1230">
        <f>I81/I86</f>
        <v>0.24818816818066033</v>
      </c>
    </row>
    <row r="82" spans="1:11" ht="13.5" customHeight="1">
      <c r="A82" s="1379"/>
      <c r="B82" s="1204"/>
      <c r="C82" s="1223" t="s">
        <v>5</v>
      </c>
      <c r="D82" s="1224">
        <v>1575</v>
      </c>
      <c r="E82" s="1203">
        <v>159838.91946162865</v>
      </c>
      <c r="F82" s="1225">
        <v>1703797.2600100001</v>
      </c>
      <c r="G82" s="1226">
        <f>E82/E86</f>
        <v>0.1899760240811551</v>
      </c>
      <c r="H82" s="1227">
        <f t="shared" si="24"/>
        <v>-6.2982153679863786E-3</v>
      </c>
      <c r="I82" s="1228">
        <v>160852</v>
      </c>
      <c r="J82" s="1229">
        <v>1713570.99407</v>
      </c>
      <c r="K82" s="1230">
        <f>I82/I86</f>
        <v>0.1887833596415196</v>
      </c>
    </row>
    <row r="83" spans="1:11" ht="13.5" customHeight="1">
      <c r="A83" s="1380"/>
      <c r="B83" s="1381"/>
      <c r="C83" s="1223" t="s">
        <v>6</v>
      </c>
      <c r="D83" s="1224">
        <v>39208</v>
      </c>
      <c r="E83" s="1203">
        <v>198871.26006059826</v>
      </c>
      <c r="F83" s="1225">
        <v>2119861.1022100002</v>
      </c>
      <c r="G83" s="1226">
        <f>E83/E86</f>
        <v>0.23636778462702024</v>
      </c>
      <c r="H83" s="1227">
        <f t="shared" si="24"/>
        <v>6.5551096838238176E-2</v>
      </c>
      <c r="I83" s="1228">
        <v>186637</v>
      </c>
      <c r="J83" s="1229">
        <v>1988258.2362148201</v>
      </c>
      <c r="K83" s="1230">
        <f>I83/I86</f>
        <v>0.21904583028755809</v>
      </c>
    </row>
    <row r="84" spans="1:11" ht="13.5" customHeight="1">
      <c r="A84" s="1380"/>
      <c r="B84" s="1381"/>
      <c r="C84" s="1223" t="s">
        <v>7</v>
      </c>
      <c r="D84" s="1224">
        <v>379351</v>
      </c>
      <c r="E84" s="1203">
        <v>271447.09264409321</v>
      </c>
      <c r="F84" s="1225">
        <v>2893480.6006099992</v>
      </c>
      <c r="G84" s="1226">
        <f>E84/E86</f>
        <v>0.32262755267995569</v>
      </c>
      <c r="H84" s="1227">
        <f t="shared" si="24"/>
        <v>-4.4109501100128304E-2</v>
      </c>
      <c r="I84" s="1228">
        <v>283972.99999999994</v>
      </c>
      <c r="J84" s="1229">
        <v>3025183.54945907</v>
      </c>
      <c r="K84" s="1230">
        <f>I84/I86</f>
        <v>0.33328386956631706</v>
      </c>
    </row>
    <row r="85" spans="1:11" ht="13.5" customHeight="1">
      <c r="A85" s="1380"/>
      <c r="B85" s="1381"/>
      <c r="C85" s="1382" t="s">
        <v>232</v>
      </c>
      <c r="D85" s="1383">
        <v>30</v>
      </c>
      <c r="E85" s="1234">
        <v>11103.3789009641</v>
      </c>
      <c r="F85" s="1235">
        <v>118356.07130000001</v>
      </c>
      <c r="G85" s="1236">
        <f>E85/E86</f>
        <v>1.319688461719192E-2</v>
      </c>
      <c r="H85" s="1237">
        <f t="shared" si="24"/>
        <v>0.21803133245220588</v>
      </c>
      <c r="I85" s="1384">
        <v>9115.8401308201028</v>
      </c>
      <c r="J85" s="1385">
        <v>97111.790729999979</v>
      </c>
      <c r="K85" s="1240">
        <f>I85/I86</f>
        <v>1.0698772323945047E-2</v>
      </c>
    </row>
    <row r="86" spans="1:11" ht="13.5" customHeight="1">
      <c r="A86" s="1374"/>
      <c r="B86" s="1375"/>
      <c r="C86" s="306" t="s">
        <v>8</v>
      </c>
      <c r="D86" s="298">
        <f>SUM(D81:D85)</f>
        <v>420342</v>
      </c>
      <c r="E86" s="299">
        <f t="shared" ref="E86:F86" si="25">SUM(E81:E85)</f>
        <v>841363.64172643016</v>
      </c>
      <c r="F86" s="300">
        <f t="shared" si="25"/>
        <v>8968487.5279399976</v>
      </c>
      <c r="G86" s="307">
        <f>SUM(G81:G85)</f>
        <v>1</v>
      </c>
      <c r="H86" s="302">
        <f t="shared" si="24"/>
        <v>-1.2536648811706984E-2</v>
      </c>
      <c r="I86" s="303">
        <v>852045.43613081996</v>
      </c>
      <c r="J86" s="304">
        <v>9076902.629743889</v>
      </c>
      <c r="K86" s="305">
        <f>SUM(K81:K85)</f>
        <v>1.0000000000000002</v>
      </c>
    </row>
    <row r="87" spans="1:11" ht="13.5" customHeight="1">
      <c r="A87" s="1886" t="s">
        <v>15</v>
      </c>
      <c r="B87" s="1887"/>
      <c r="C87" s="1260"/>
      <c r="D87" s="1376"/>
      <c r="E87" s="1377"/>
      <c r="F87" s="1378"/>
      <c r="G87" s="1218"/>
      <c r="H87" s="1262"/>
      <c r="I87" s="1263"/>
      <c r="J87" s="1264"/>
      <c r="K87" s="1222"/>
    </row>
    <row r="88" spans="1:11" ht="13.5" customHeight="1">
      <c r="A88" s="1379"/>
      <c r="B88" s="1204"/>
      <c r="C88" s="1223" t="s">
        <v>4</v>
      </c>
      <c r="D88" s="1224">
        <v>190</v>
      </c>
      <c r="E88" s="1203">
        <v>562398.57500000007</v>
      </c>
      <c r="F88" s="1225">
        <v>6000191.268219999</v>
      </c>
      <c r="G88" s="1226">
        <f>E88/E93</f>
        <v>0.53698486980856208</v>
      </c>
      <c r="H88" s="1227">
        <f t="shared" ref="H88:H93" si="26">(E88-I88)/I88</f>
        <v>-1.2677862807523147E-2</v>
      </c>
      <c r="I88" s="1228">
        <v>569620.14100000006</v>
      </c>
      <c r="J88" s="1229">
        <v>6079286.8549700007</v>
      </c>
      <c r="K88" s="1230">
        <f>I88/I93</f>
        <v>0.54751724276867109</v>
      </c>
    </row>
    <row r="89" spans="1:11" ht="13.5" customHeight="1">
      <c r="A89" s="1379"/>
      <c r="B89" s="1204"/>
      <c r="C89" s="1223" t="s">
        <v>5</v>
      </c>
      <c r="D89" s="1224">
        <v>648</v>
      </c>
      <c r="E89" s="1203">
        <v>104609.57118100001</v>
      </c>
      <c r="F89" s="1225">
        <v>1115664.7446999997</v>
      </c>
      <c r="G89" s="1226">
        <f>E89/E93</f>
        <v>9.9882466738751591E-2</v>
      </c>
      <c r="H89" s="1227">
        <f t="shared" si="26"/>
        <v>0.19532983235433224</v>
      </c>
      <c r="I89" s="1228">
        <v>87515.235000000015</v>
      </c>
      <c r="J89" s="1229">
        <v>934011.12077000004</v>
      </c>
      <c r="K89" s="1230">
        <f>I89/I93</f>
        <v>8.4119392413570401E-2</v>
      </c>
    </row>
    <row r="90" spans="1:11" ht="13.5" customHeight="1">
      <c r="A90" s="1380"/>
      <c r="B90" s="1381"/>
      <c r="C90" s="1223" t="s">
        <v>6</v>
      </c>
      <c r="D90" s="1224">
        <v>18854</v>
      </c>
      <c r="E90" s="1203">
        <v>115940.03599999999</v>
      </c>
      <c r="F90" s="1225">
        <v>1237918.4444300001</v>
      </c>
      <c r="G90" s="1226">
        <f>E90/E93</f>
        <v>0.11070092974019358</v>
      </c>
      <c r="H90" s="1227">
        <f t="shared" si="26"/>
        <v>8.6163575977647705E-2</v>
      </c>
      <c r="I90" s="1228">
        <v>106742.70300000001</v>
      </c>
      <c r="J90" s="1229">
        <v>1139074.0609600001</v>
      </c>
      <c r="K90" s="1230">
        <f>I90/I93</f>
        <v>0.10260077940649073</v>
      </c>
    </row>
    <row r="91" spans="1:11" ht="13.5" customHeight="1">
      <c r="A91" s="1380"/>
      <c r="B91" s="1381"/>
      <c r="C91" s="1223" t="s">
        <v>7</v>
      </c>
      <c r="D91" s="1224">
        <v>238857</v>
      </c>
      <c r="E91" s="1203">
        <v>255177.20000000004</v>
      </c>
      <c r="F91" s="1225">
        <v>2724431.0000000005</v>
      </c>
      <c r="G91" s="1226">
        <f>E91/E93</f>
        <v>0.24364623527026791</v>
      </c>
      <c r="H91" s="1227">
        <f t="shared" si="26"/>
        <v>-4.8058324321037328E-2</v>
      </c>
      <c r="I91" s="1228">
        <v>268059.7</v>
      </c>
      <c r="J91" s="1229">
        <v>2860624.6</v>
      </c>
      <c r="K91" s="1230">
        <f>I91/I93</f>
        <v>0.25765821339066225</v>
      </c>
    </row>
    <row r="92" spans="1:11" ht="13.5" customHeight="1">
      <c r="A92" s="1380"/>
      <c r="B92" s="1381"/>
      <c r="C92" s="1382" t="s">
        <v>232</v>
      </c>
      <c r="D92" s="1383">
        <v>29</v>
      </c>
      <c r="E92" s="1234">
        <v>9201.2868190000008</v>
      </c>
      <c r="F92" s="1235">
        <v>99970.008440000005</v>
      </c>
      <c r="G92" s="1236">
        <f>E92/E93</f>
        <v>8.7854984422248098E-3</v>
      </c>
      <c r="H92" s="1237">
        <f t="shared" si="26"/>
        <v>9.129373981502785E-2</v>
      </c>
      <c r="I92" s="1384">
        <v>8431.5400000000009</v>
      </c>
      <c r="J92" s="1385">
        <v>89996.773870000005</v>
      </c>
      <c r="K92" s="1240">
        <f>I92/I93</f>
        <v>8.104372020605502E-3</v>
      </c>
    </row>
    <row r="93" spans="1:11" ht="13.5" customHeight="1">
      <c r="A93" s="1374"/>
      <c r="B93" s="1375"/>
      <c r="C93" s="306" t="s">
        <v>8</v>
      </c>
      <c r="D93" s="298">
        <f>SUM(D88:D92)</f>
        <v>258578</v>
      </c>
      <c r="E93" s="299">
        <f t="shared" ref="E93:F93" si="27">SUM(E88:E92)</f>
        <v>1047326.6690000001</v>
      </c>
      <c r="F93" s="300">
        <f t="shared" si="27"/>
        <v>11178175.46579</v>
      </c>
      <c r="G93" s="307">
        <f>SUM(G88:G92)</f>
        <v>0.99999999999999989</v>
      </c>
      <c r="H93" s="302">
        <f t="shared" si="26"/>
        <v>6.6873848285792974E-3</v>
      </c>
      <c r="I93" s="303">
        <v>1040369.3190000001</v>
      </c>
      <c r="J93" s="304">
        <v>11102993.410570001</v>
      </c>
      <c r="K93" s="305">
        <f>SUM(K88:K92)</f>
        <v>1</v>
      </c>
    </row>
    <row r="94" spans="1:11" ht="13.5" customHeight="1">
      <c r="A94" s="1886" t="s">
        <v>112</v>
      </c>
      <c r="B94" s="1887"/>
      <c r="C94" s="1260"/>
      <c r="D94" s="1376"/>
      <c r="E94" s="1377"/>
      <c r="F94" s="1378"/>
      <c r="G94" s="1218"/>
      <c r="H94" s="1262"/>
      <c r="I94" s="1263"/>
      <c r="J94" s="1264"/>
      <c r="K94" s="1222"/>
    </row>
    <row r="95" spans="1:11" ht="13.5" customHeight="1">
      <c r="A95" s="1379"/>
      <c r="B95" s="1204"/>
      <c r="C95" s="1223" t="s">
        <v>4</v>
      </c>
      <c r="D95" s="1224">
        <v>137</v>
      </c>
      <c r="E95" s="1203">
        <v>1254676.8930000002</v>
      </c>
      <c r="F95" s="1225">
        <v>13375572.296019999</v>
      </c>
      <c r="G95" s="1226">
        <f>E95/E100</f>
        <v>0.83729150579564493</v>
      </c>
      <c r="H95" s="1227">
        <f t="shared" ref="H95:H100" si="28">(E95-I95)/I95</f>
        <v>0.42921148167840312</v>
      </c>
      <c r="I95" s="1228">
        <v>877880.50199999986</v>
      </c>
      <c r="J95" s="1229">
        <v>9366360.378200002</v>
      </c>
      <c r="K95" s="1230">
        <f>I95/I100</f>
        <v>0.78503601137813672</v>
      </c>
    </row>
    <row r="96" spans="1:11" ht="13.5" customHeight="1">
      <c r="A96" s="1379"/>
      <c r="B96" s="1204"/>
      <c r="C96" s="1223" t="s">
        <v>5</v>
      </c>
      <c r="D96" s="1224">
        <v>322</v>
      </c>
      <c r="E96" s="1203">
        <v>39639.120999999999</v>
      </c>
      <c r="F96" s="1225">
        <v>422661.40782999998</v>
      </c>
      <c r="G96" s="1226">
        <f>E96/E100</f>
        <v>2.6452626565193121E-2</v>
      </c>
      <c r="H96" s="1227">
        <f t="shared" si="28"/>
        <v>-2.5132417326063635E-2</v>
      </c>
      <c r="I96" s="1228">
        <v>40661.03100000001</v>
      </c>
      <c r="J96" s="1229">
        <v>433944.13013999991</v>
      </c>
      <c r="K96" s="1230">
        <f>I96/I100</f>
        <v>3.6360727367838026E-2</v>
      </c>
    </row>
    <row r="97" spans="1:11" ht="13.5" customHeight="1">
      <c r="A97" s="1380"/>
      <c r="B97" s="1381"/>
      <c r="C97" s="1223" t="s">
        <v>6</v>
      </c>
      <c r="D97" s="1224">
        <v>12730</v>
      </c>
      <c r="E97" s="1203">
        <v>68346.212</v>
      </c>
      <c r="F97" s="1225">
        <v>729764.69500000007</v>
      </c>
      <c r="G97" s="1226">
        <f>E97/E100</f>
        <v>4.5609912065949214E-2</v>
      </c>
      <c r="H97" s="1227">
        <f t="shared" si="28"/>
        <v>0.1383254120258528</v>
      </c>
      <c r="I97" s="1228">
        <v>60041.014000000003</v>
      </c>
      <c r="J97" s="1229">
        <v>640709.41709999996</v>
      </c>
      <c r="K97" s="1230">
        <f>I97/I100</f>
        <v>5.3691086705168534E-2</v>
      </c>
    </row>
    <row r="98" spans="1:11" ht="13.5" customHeight="1">
      <c r="A98" s="1380"/>
      <c r="B98" s="1381"/>
      <c r="C98" s="1223" t="s">
        <v>7</v>
      </c>
      <c r="D98" s="1224">
        <v>210542</v>
      </c>
      <c r="E98" s="1203">
        <v>131269.1</v>
      </c>
      <c r="F98" s="1225">
        <v>1401510.9</v>
      </c>
      <c r="G98" s="1226">
        <f>E98/E100</f>
        <v>8.760064285605608E-2</v>
      </c>
      <c r="H98" s="1227">
        <f t="shared" si="28"/>
        <v>-3.1197899868852588E-2</v>
      </c>
      <c r="I98" s="1228">
        <v>135496.30000000002</v>
      </c>
      <c r="J98" s="1229">
        <v>1445961.6</v>
      </c>
      <c r="K98" s="1230">
        <f>I98/I100</f>
        <v>0.12116623465968658</v>
      </c>
    </row>
    <row r="99" spans="1:11" ht="13.5" customHeight="1">
      <c r="A99" s="1380"/>
      <c r="B99" s="1381"/>
      <c r="C99" s="1382" t="s">
        <v>232</v>
      </c>
      <c r="D99" s="1383">
        <v>17</v>
      </c>
      <c r="E99" s="1234">
        <v>4563.3850000000002</v>
      </c>
      <c r="F99" s="1235">
        <v>49307.345480000004</v>
      </c>
      <c r="G99" s="1236">
        <f>E99/E100</f>
        <v>3.0453127171564632E-3</v>
      </c>
      <c r="H99" s="1237">
        <f t="shared" si="28"/>
        <v>8.9382720882776809E-2</v>
      </c>
      <c r="I99" s="1384">
        <v>4188.9639999999999</v>
      </c>
      <c r="J99" s="1385">
        <v>44712.926969999993</v>
      </c>
      <c r="K99" s="1240">
        <f>I99/I100</f>
        <v>3.7459398891702524E-3</v>
      </c>
    </row>
    <row r="100" spans="1:11" ht="13.5" customHeight="1">
      <c r="A100" s="1374"/>
      <c r="B100" s="1375"/>
      <c r="C100" s="306" t="s">
        <v>8</v>
      </c>
      <c r="D100" s="298">
        <f>SUM(D95:D99)</f>
        <v>223748</v>
      </c>
      <c r="E100" s="299">
        <f t="shared" ref="E100:F100" si="29">SUM(E95:E99)</f>
        <v>1498494.7110000004</v>
      </c>
      <c r="F100" s="300">
        <f t="shared" si="29"/>
        <v>15978816.644330001</v>
      </c>
      <c r="G100" s="307">
        <f>SUM(G95:G99)</f>
        <v>0.99999999999999978</v>
      </c>
      <c r="H100" s="302">
        <f t="shared" si="28"/>
        <v>0.34001416857379319</v>
      </c>
      <c r="I100" s="303">
        <v>1118267.8109999998</v>
      </c>
      <c r="J100" s="304">
        <v>11931688.452409999</v>
      </c>
      <c r="K100" s="305">
        <f>SUM(K95:K99)</f>
        <v>1</v>
      </c>
    </row>
    <row r="101" spans="1:11" ht="13.5" customHeight="1">
      <c r="A101" s="1886" t="s">
        <v>16</v>
      </c>
      <c r="B101" s="1887"/>
      <c r="C101" s="1260"/>
      <c r="D101" s="1376"/>
      <c r="E101" s="1377"/>
      <c r="F101" s="1378"/>
      <c r="G101" s="1218"/>
      <c r="H101" s="1262"/>
      <c r="I101" s="1263"/>
      <c r="J101" s="1264"/>
      <c r="K101" s="1222"/>
    </row>
    <row r="102" spans="1:11" ht="13.5" customHeight="1">
      <c r="A102" s="1379"/>
      <c r="B102" s="1204"/>
      <c r="C102" s="1223" t="s">
        <v>4</v>
      </c>
      <c r="D102" s="1224">
        <v>94</v>
      </c>
      <c r="E102" s="1203">
        <v>119713.17717000002</v>
      </c>
      <c r="F102" s="1225">
        <v>1277729.1166179997</v>
      </c>
      <c r="G102" s="1226">
        <f>E102/E107</f>
        <v>0.36820606954792323</v>
      </c>
      <c r="H102" s="1227">
        <f t="shared" ref="H102:H107" si="30">(E102-I102)/I102</f>
        <v>-3.8990962616663821E-2</v>
      </c>
      <c r="I102" s="1228">
        <v>124570.29279969999</v>
      </c>
      <c r="J102" s="1229">
        <v>1329446.9157598997</v>
      </c>
      <c r="K102" s="1230">
        <f>I102/I107</f>
        <v>0.3723593105324281</v>
      </c>
    </row>
    <row r="103" spans="1:11" ht="13.5" customHeight="1">
      <c r="A103" s="1379"/>
      <c r="B103" s="1204"/>
      <c r="C103" s="1223" t="s">
        <v>5</v>
      </c>
      <c r="D103" s="1224">
        <v>331</v>
      </c>
      <c r="E103" s="1203">
        <v>40326.544539999995</v>
      </c>
      <c r="F103" s="1225">
        <v>430544.06081000005</v>
      </c>
      <c r="G103" s="1226">
        <f>E103/E107</f>
        <v>0.12403378487262864</v>
      </c>
      <c r="H103" s="1227">
        <f t="shared" si="30"/>
        <v>1.848363465619101E-2</v>
      </c>
      <c r="I103" s="1228">
        <v>39594.690741999999</v>
      </c>
      <c r="J103" s="1229">
        <v>422532.10161999997</v>
      </c>
      <c r="K103" s="1230">
        <f>I103/I107</f>
        <v>0.11835447612812661</v>
      </c>
    </row>
    <row r="104" spans="1:11" ht="13.5" customHeight="1">
      <c r="A104" s="1380"/>
      <c r="B104" s="1381"/>
      <c r="C104" s="1223" t="s">
        <v>6</v>
      </c>
      <c r="D104" s="1224">
        <v>10799</v>
      </c>
      <c r="E104" s="1203">
        <v>62606.92555</v>
      </c>
      <c r="F104" s="1225">
        <v>668652.45976000011</v>
      </c>
      <c r="G104" s="1226">
        <f>E104/E107</f>
        <v>0.19256234383044857</v>
      </c>
      <c r="H104" s="1227">
        <f t="shared" si="30"/>
        <v>3.3375710519786633E-2</v>
      </c>
      <c r="I104" s="1228">
        <v>60584.862710300011</v>
      </c>
      <c r="J104" s="1229">
        <v>646475.09381200001</v>
      </c>
      <c r="K104" s="1230">
        <f>I104/I107</f>
        <v>0.18109725200520244</v>
      </c>
    </row>
    <row r="105" spans="1:11" ht="13.5" customHeight="1">
      <c r="A105" s="1380"/>
      <c r="B105" s="1381"/>
      <c r="C105" s="1223" t="s">
        <v>7</v>
      </c>
      <c r="D105" s="1224">
        <v>108571</v>
      </c>
      <c r="E105" s="1203">
        <v>100132.90836</v>
      </c>
      <c r="F105" s="1225">
        <v>1069292.2540499999</v>
      </c>
      <c r="G105" s="1226">
        <f>E105/E107</f>
        <v>0.30798234155360338</v>
      </c>
      <c r="H105" s="1227">
        <f t="shared" si="30"/>
        <v>-7.0076408323174563E-2</v>
      </c>
      <c r="I105" s="1228">
        <v>107678.64075739999</v>
      </c>
      <c r="J105" s="1229">
        <v>1149032.0694480001</v>
      </c>
      <c r="K105" s="1230">
        <f>I105/I107</f>
        <v>0.32186762614393594</v>
      </c>
    </row>
    <row r="106" spans="1:11" ht="13.5" customHeight="1">
      <c r="A106" s="1380"/>
      <c r="B106" s="1381"/>
      <c r="C106" s="1382" t="s">
        <v>232</v>
      </c>
      <c r="D106" s="1383">
        <v>13</v>
      </c>
      <c r="E106" s="1234">
        <v>2345.9299999999994</v>
      </c>
      <c r="F106" s="1235">
        <v>25291.27332</v>
      </c>
      <c r="G106" s="1236">
        <f>E106/E107</f>
        <v>7.215460195396292E-3</v>
      </c>
      <c r="H106" s="1237">
        <f t="shared" si="30"/>
        <v>0.10931264067790157</v>
      </c>
      <c r="I106" s="1384">
        <v>2114.7600000000002</v>
      </c>
      <c r="J106" s="1385">
        <v>22569.562620000001</v>
      </c>
      <c r="K106" s="1240">
        <f>I106/I107</f>
        <v>6.3213351903067391E-3</v>
      </c>
    </row>
    <row r="107" spans="1:11" ht="13.5" customHeight="1">
      <c r="A107" s="1374"/>
      <c r="B107" s="1375"/>
      <c r="C107" s="306" t="s">
        <v>8</v>
      </c>
      <c r="D107" s="298">
        <f>SUM(D102:D106)</f>
        <v>119808</v>
      </c>
      <c r="E107" s="299">
        <f t="shared" ref="E107:F107" si="31">SUM(E102:E106)</f>
        <v>325125.48561999999</v>
      </c>
      <c r="F107" s="300">
        <f t="shared" si="31"/>
        <v>3471509.1645579995</v>
      </c>
      <c r="G107" s="307">
        <f>SUM(G102:G106)</f>
        <v>1</v>
      </c>
      <c r="H107" s="302">
        <f t="shared" si="30"/>
        <v>-2.8151102954815977E-2</v>
      </c>
      <c r="I107" s="303">
        <v>334543.24700940005</v>
      </c>
      <c r="J107" s="304">
        <v>3570055.7432598993</v>
      </c>
      <c r="K107" s="305">
        <f>SUM(K102:K106)</f>
        <v>0.99999999999999989</v>
      </c>
    </row>
    <row r="108" spans="1:11" ht="13.5" customHeight="1">
      <c r="A108" s="1886" t="s">
        <v>17</v>
      </c>
      <c r="B108" s="1887"/>
      <c r="C108" s="1260"/>
      <c r="D108" s="1376"/>
      <c r="E108" s="1377"/>
      <c r="F108" s="1378"/>
      <c r="G108" s="1218"/>
      <c r="H108" s="1262"/>
      <c r="I108" s="1263"/>
      <c r="J108" s="1264"/>
      <c r="K108" s="1222"/>
    </row>
    <row r="109" spans="1:11" ht="13.5" customHeight="1">
      <c r="A109" s="1379"/>
      <c r="B109" s="1204"/>
      <c r="C109" s="1223" t="s">
        <v>4</v>
      </c>
      <c r="D109" s="1224">
        <v>70</v>
      </c>
      <c r="E109" s="1203">
        <v>155739.709</v>
      </c>
      <c r="F109" s="1225">
        <v>1661973.30433</v>
      </c>
      <c r="G109" s="1226">
        <f>E109/E114</f>
        <v>0.37954052213117251</v>
      </c>
      <c r="H109" s="1227">
        <f t="shared" ref="H109:H114" si="32">(E109-I109)/I109</f>
        <v>-4.8277802789678276E-2</v>
      </c>
      <c r="I109" s="1228">
        <v>163639.88300000003</v>
      </c>
      <c r="J109" s="1229">
        <v>1746523.3526399999</v>
      </c>
      <c r="K109" s="1230">
        <f>I109/I114</f>
        <v>0.39115386169101268</v>
      </c>
    </row>
    <row r="110" spans="1:11" ht="13.5" customHeight="1">
      <c r="A110" s="1379"/>
      <c r="B110" s="1204"/>
      <c r="C110" s="1223" t="s">
        <v>5</v>
      </c>
      <c r="D110" s="1224">
        <v>332</v>
      </c>
      <c r="E110" s="1203">
        <v>35322.008000000002</v>
      </c>
      <c r="F110" s="1225">
        <v>376945.27077999996</v>
      </c>
      <c r="G110" s="1226">
        <f>E110/E114</f>
        <v>8.6080380174856072E-2</v>
      </c>
      <c r="H110" s="1227">
        <f t="shared" si="32"/>
        <v>2.6685533895976551E-2</v>
      </c>
      <c r="I110" s="1228">
        <v>34403.921000000002</v>
      </c>
      <c r="J110" s="1229">
        <v>367170.13039999991</v>
      </c>
      <c r="K110" s="1230">
        <f>I110/I114</f>
        <v>8.2236838047986899E-2</v>
      </c>
    </row>
    <row r="111" spans="1:11" ht="13.5" customHeight="1">
      <c r="A111" s="1380"/>
      <c r="B111" s="1381"/>
      <c r="C111" s="1223" t="s">
        <v>6</v>
      </c>
      <c r="D111" s="1224">
        <v>10775</v>
      </c>
      <c r="E111" s="1203">
        <v>72460.862999999998</v>
      </c>
      <c r="F111" s="1225">
        <v>773679.77383000008</v>
      </c>
      <c r="G111" s="1226">
        <f>E111/E114</f>
        <v>0.17658844975172874</v>
      </c>
      <c r="H111" s="1227">
        <f t="shared" si="32"/>
        <v>6.8149326558739273E-2</v>
      </c>
      <c r="I111" s="1228">
        <v>67837.764999999985</v>
      </c>
      <c r="J111" s="1229">
        <v>723910.49494999996</v>
      </c>
      <c r="K111" s="1230">
        <f>I111/I114</f>
        <v>0.16215486873843224</v>
      </c>
    </row>
    <row r="112" spans="1:11" ht="13.5" customHeight="1">
      <c r="A112" s="1380"/>
      <c r="B112" s="1381"/>
      <c r="C112" s="1223" t="s">
        <v>7</v>
      </c>
      <c r="D112" s="1224">
        <v>146471</v>
      </c>
      <c r="E112" s="1203">
        <v>144737.4</v>
      </c>
      <c r="F112" s="1225">
        <v>1545308</v>
      </c>
      <c r="G112" s="1226">
        <f>E112/E114</f>
        <v>0.35272769366679868</v>
      </c>
      <c r="H112" s="1227">
        <f t="shared" si="32"/>
        <v>-3.9313582069342524E-2</v>
      </c>
      <c r="I112" s="1228">
        <v>150660.39999999997</v>
      </c>
      <c r="J112" s="1229">
        <v>1607786.7999999998</v>
      </c>
      <c r="K112" s="1230">
        <f>I112/I114</f>
        <v>0.36012857124758896</v>
      </c>
    </row>
    <row r="113" spans="1:11" ht="13.5" customHeight="1">
      <c r="A113" s="1380"/>
      <c r="B113" s="1381"/>
      <c r="C113" s="1382" t="s">
        <v>232</v>
      </c>
      <c r="D113" s="1383">
        <v>11</v>
      </c>
      <c r="E113" s="1234">
        <v>2077.52</v>
      </c>
      <c r="F113" s="1235">
        <v>22336.281879999999</v>
      </c>
      <c r="G113" s="1236">
        <f>E113/E114</f>
        <v>5.0629542754439946E-3</v>
      </c>
      <c r="H113" s="1237">
        <f t="shared" si="32"/>
        <v>0.14797171513335405</v>
      </c>
      <c r="I113" s="1384">
        <v>1809.731</v>
      </c>
      <c r="J113" s="1385">
        <v>19317.073110000001</v>
      </c>
      <c r="K113" s="1240">
        <f>I113/I114</f>
        <v>4.3258602749791618E-3</v>
      </c>
    </row>
    <row r="114" spans="1:11" ht="13.5" customHeight="1">
      <c r="A114" s="1374"/>
      <c r="B114" s="1375"/>
      <c r="C114" s="306" t="s">
        <v>8</v>
      </c>
      <c r="D114" s="298">
        <f>SUM(D109:D113)</f>
        <v>157659</v>
      </c>
      <c r="E114" s="299">
        <f t="shared" ref="E114:F114" si="33">SUM(E109:E113)</f>
        <v>410337.5</v>
      </c>
      <c r="F114" s="300">
        <f t="shared" si="33"/>
        <v>4380242.6308199996</v>
      </c>
      <c r="G114" s="307">
        <f>SUM(G109:G113)</f>
        <v>1</v>
      </c>
      <c r="H114" s="302">
        <f t="shared" si="32"/>
        <v>-1.9156609140108697E-2</v>
      </c>
      <c r="I114" s="303">
        <v>418351.7</v>
      </c>
      <c r="J114" s="304">
        <v>4464707.8510999996</v>
      </c>
      <c r="K114" s="305">
        <f>SUM(K109:K113)</f>
        <v>1</v>
      </c>
    </row>
    <row r="115" spans="1:11" ht="15" customHeight="1"/>
    <row r="116" spans="1:11" ht="15" customHeight="1"/>
    <row r="117" spans="1:11" ht="15" customHeight="1"/>
    <row r="118" spans="1:11" ht="15" customHeight="1"/>
    <row r="119" spans="1:11" ht="15" customHeight="1"/>
    <row r="120" spans="1:11" ht="15" customHeight="1"/>
  </sheetData>
  <sortState ref="X16:Z29">
    <sortCondition descending="1" ref="X16"/>
  </sortState>
  <mergeCells count="31">
    <mergeCell ref="A52:B52"/>
    <mergeCell ref="D6:D9"/>
    <mergeCell ref="A10:B10"/>
    <mergeCell ref="A17:B17"/>
    <mergeCell ref="A24:B24"/>
    <mergeCell ref="A31:B31"/>
    <mergeCell ref="A38:B38"/>
    <mergeCell ref="A45:B45"/>
    <mergeCell ref="B8:C9"/>
    <mergeCell ref="A1:K1"/>
    <mergeCell ref="A3:K3"/>
    <mergeCell ref="A5:K5"/>
    <mergeCell ref="E6:G7"/>
    <mergeCell ref="I6:K7"/>
    <mergeCell ref="J2:K2"/>
    <mergeCell ref="H6:H9"/>
    <mergeCell ref="I8:J8"/>
    <mergeCell ref="A108:B108"/>
    <mergeCell ref="A61:K61"/>
    <mergeCell ref="D62:D65"/>
    <mergeCell ref="E62:G63"/>
    <mergeCell ref="H62:H65"/>
    <mergeCell ref="I62:K63"/>
    <mergeCell ref="B64:C65"/>
    <mergeCell ref="I64:J64"/>
    <mergeCell ref="A66:B66"/>
    <mergeCell ref="A73:B73"/>
    <mergeCell ref="A80:B80"/>
    <mergeCell ref="A87:B87"/>
    <mergeCell ref="A94:B94"/>
    <mergeCell ref="A101:B101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/>
  <dimension ref="A1:Z119"/>
  <sheetViews>
    <sheetView showGridLines="0" zoomScaleNormal="100" zoomScaleSheetLayoutView="100" workbookViewId="0">
      <selection sqref="A1:Q1"/>
    </sheetView>
  </sheetViews>
  <sheetFormatPr defaultColWidth="9.140625" defaultRowHeight="12.75"/>
  <cols>
    <col min="1" max="1" width="1.85546875" style="1167" customWidth="1"/>
    <col min="2" max="2" width="14.42578125" style="1167" customWidth="1"/>
    <col min="3" max="4" width="9.7109375" style="1167" customWidth="1"/>
    <col min="5" max="5" width="7.140625" style="1167" customWidth="1"/>
    <col min="6" max="6" width="7.7109375" style="1208" customWidth="1"/>
    <col min="7" max="7" width="6.42578125" style="1167" customWidth="1"/>
    <col min="8" max="15" width="9.7109375" style="1167" customWidth="1"/>
    <col min="16" max="17" width="2.7109375" style="1167" customWidth="1"/>
    <col min="18" max="16384" width="9.140625" style="1167"/>
  </cols>
  <sheetData>
    <row r="1" spans="1:26" ht="18" customHeight="1">
      <c r="A1" s="1786" t="s">
        <v>526</v>
      </c>
      <c r="B1" s="1786"/>
      <c r="C1" s="1786"/>
      <c r="D1" s="1786"/>
      <c r="E1" s="1786"/>
      <c r="F1" s="1786"/>
      <c r="G1" s="1786"/>
      <c r="H1" s="1786"/>
      <c r="I1" s="1786"/>
      <c r="J1" s="1786"/>
      <c r="K1" s="1786"/>
      <c r="L1" s="1786"/>
      <c r="M1" s="1786"/>
      <c r="N1" s="1786"/>
      <c r="O1" s="1786"/>
      <c r="P1" s="1786"/>
      <c r="Q1" s="1786"/>
    </row>
    <row r="2" spans="1:26" ht="5.0999999999999996" customHeight="1">
      <c r="A2" s="1304"/>
      <c r="B2" s="1410"/>
      <c r="C2" s="1410"/>
      <c r="D2" s="1410"/>
      <c r="E2" s="18"/>
      <c r="F2" s="1299"/>
      <c r="G2" s="1299"/>
      <c r="H2" s="1299"/>
      <c r="I2" s="1299"/>
      <c r="J2" s="1299"/>
      <c r="K2" s="18"/>
      <c r="L2" s="18"/>
      <c r="M2" s="18"/>
      <c r="N2" s="18"/>
      <c r="O2" s="18"/>
      <c r="P2" s="18"/>
      <c r="Q2" s="18"/>
    </row>
    <row r="3" spans="1:26" ht="37.5" customHeight="1">
      <c r="A3" s="1859" t="s">
        <v>471</v>
      </c>
      <c r="B3" s="1860"/>
      <c r="C3" s="1830" t="s">
        <v>403</v>
      </c>
      <c r="D3" s="1831"/>
      <c r="E3" s="18"/>
      <c r="G3" s="1810" t="s">
        <v>149</v>
      </c>
      <c r="H3" s="1810"/>
      <c r="I3" s="1810"/>
      <c r="J3" s="1810"/>
      <c r="K3" s="1810" t="s">
        <v>150</v>
      </c>
      <c r="L3" s="1810"/>
      <c r="M3" s="1810"/>
      <c r="N3" s="1810"/>
      <c r="O3" s="1810"/>
      <c r="P3" s="1170"/>
      <c r="Q3" s="18"/>
    </row>
    <row r="4" spans="1:26" ht="14.1" customHeight="1">
      <c r="A4" s="1895"/>
      <c r="B4" s="1896"/>
      <c r="C4" s="294"/>
      <c r="D4" s="308"/>
      <c r="E4" s="18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8"/>
    </row>
    <row r="5" spans="1:26" ht="13.5" customHeight="1">
      <c r="A5" s="1861"/>
      <c r="B5" s="1862"/>
      <c r="C5" s="309" t="s">
        <v>460</v>
      </c>
      <c r="D5" s="242" t="s">
        <v>3</v>
      </c>
      <c r="E5" s="1409"/>
      <c r="F5" s="1170"/>
      <c r="G5" s="1170"/>
      <c r="H5" s="1170"/>
      <c r="I5" s="1170"/>
      <c r="J5" s="1170"/>
      <c r="K5" s="1170"/>
      <c r="L5" s="1170"/>
      <c r="M5" s="1170"/>
      <c r="N5" s="1170"/>
      <c r="O5" s="1170"/>
      <c r="P5" s="1170"/>
      <c r="Q5" s="18"/>
    </row>
    <row r="6" spans="1:26" ht="5.0999999999999996" customHeight="1">
      <c r="A6" s="1391"/>
      <c r="B6" s="1260"/>
      <c r="C6" s="1392"/>
      <c r="D6" s="1260"/>
      <c r="E6" s="1261"/>
      <c r="Q6" s="18"/>
    </row>
    <row r="7" spans="1:26" ht="12" customHeight="1">
      <c r="A7" s="1396"/>
      <c r="B7" s="1223" t="s">
        <v>360</v>
      </c>
      <c r="C7" s="1203">
        <v>1498494.7110000001</v>
      </c>
      <c r="D7" s="1225">
        <v>15978816.644330001</v>
      </c>
      <c r="E7" s="744"/>
      <c r="Q7" s="18"/>
      <c r="S7" s="1166"/>
      <c r="T7" s="1166"/>
      <c r="U7" s="1166"/>
      <c r="V7" s="1166"/>
      <c r="W7" s="1166"/>
      <c r="X7" s="1182"/>
      <c r="Y7" s="1166"/>
      <c r="Z7" s="1166"/>
    </row>
    <row r="8" spans="1:26" ht="12" customHeight="1">
      <c r="A8" s="1396"/>
      <c r="B8" s="1223" t="s">
        <v>15</v>
      </c>
      <c r="C8" s="1203">
        <v>1047326.669</v>
      </c>
      <c r="D8" s="1225">
        <v>11178175.46579</v>
      </c>
      <c r="E8" s="744"/>
      <c r="Q8" s="18"/>
      <c r="S8" s="1166"/>
      <c r="T8" s="1166"/>
      <c r="V8" s="1166"/>
      <c r="W8" s="1166"/>
      <c r="X8" s="1182"/>
      <c r="Y8" s="1166"/>
      <c r="Z8" s="1166"/>
    </row>
    <row r="9" spans="1:26" ht="12" customHeight="1">
      <c r="A9" s="1394"/>
      <c r="B9" s="1223" t="s">
        <v>9</v>
      </c>
      <c r="C9" s="1203">
        <v>1042249.5999999999</v>
      </c>
      <c r="D9" s="1225">
        <v>11126261.51059</v>
      </c>
      <c r="E9" s="744"/>
      <c r="F9" s="1395"/>
      <c r="G9" s="18"/>
      <c r="H9" s="18"/>
      <c r="I9" s="18"/>
      <c r="J9" s="1318"/>
      <c r="K9" s="18"/>
      <c r="L9" s="18"/>
      <c r="M9" s="18"/>
      <c r="N9" s="1318"/>
      <c r="O9" s="1318"/>
      <c r="P9" s="18"/>
      <c r="Q9" s="18"/>
      <c r="S9" s="1166"/>
      <c r="T9" s="1166"/>
      <c r="U9" s="1166"/>
      <c r="V9" s="1166"/>
      <c r="W9" s="1166"/>
      <c r="X9" s="1182"/>
      <c r="Y9" s="1166"/>
      <c r="Z9" s="1166"/>
    </row>
    <row r="10" spans="1:26" ht="12" customHeight="1">
      <c r="A10" s="1394"/>
      <c r="B10" s="1223" t="s">
        <v>13</v>
      </c>
      <c r="C10" s="1203">
        <v>891751.32800000021</v>
      </c>
      <c r="D10" s="1225">
        <v>9515734.2041800003</v>
      </c>
      <c r="E10" s="744"/>
      <c r="F10" s="1395"/>
      <c r="G10" s="18"/>
      <c r="H10" s="18"/>
      <c r="I10" s="18"/>
      <c r="J10" s="1318"/>
      <c r="K10" s="18"/>
      <c r="L10" s="18"/>
      <c r="M10" s="18"/>
      <c r="N10" s="1318"/>
      <c r="O10" s="1318"/>
      <c r="P10" s="18"/>
      <c r="Q10" s="18"/>
      <c r="S10" s="1166"/>
      <c r="T10" s="1166"/>
      <c r="U10" s="1166"/>
      <c r="V10" s="1166"/>
      <c r="W10" s="1166"/>
      <c r="X10" s="1182"/>
      <c r="Y10" s="1166"/>
      <c r="Z10" s="1166"/>
    </row>
    <row r="11" spans="1:26" ht="12" customHeight="1">
      <c r="A11" s="1394"/>
      <c r="B11" s="1223" t="s">
        <v>225</v>
      </c>
      <c r="C11" s="1203">
        <v>841363.64172643027</v>
      </c>
      <c r="D11" s="1225">
        <v>8968487.5279399976</v>
      </c>
      <c r="E11" s="744"/>
      <c r="F11" s="1395"/>
      <c r="G11" s="18"/>
      <c r="H11" s="18"/>
      <c r="I11" s="18"/>
      <c r="J11" s="1318"/>
      <c r="K11" s="18"/>
      <c r="L11" s="18"/>
      <c r="M11" s="18"/>
      <c r="N11" s="1318"/>
      <c r="O11" s="1318"/>
      <c r="P11" s="18"/>
      <c r="Q11" s="18"/>
      <c r="S11" s="1166"/>
      <c r="T11" s="1166"/>
      <c r="V11" s="1166"/>
      <c r="W11" s="1166"/>
      <c r="X11" s="1182"/>
      <c r="Y11" s="1166"/>
      <c r="Z11" s="1166"/>
    </row>
    <row r="12" spans="1:26" ht="12" customHeight="1">
      <c r="A12" s="1394"/>
      <c r="B12" s="1223" t="s">
        <v>361</v>
      </c>
      <c r="C12" s="1203">
        <v>457465.59999999998</v>
      </c>
      <c r="D12" s="1225">
        <v>4883153.1025599996</v>
      </c>
      <c r="E12" s="744"/>
      <c r="F12" s="1395"/>
      <c r="G12" s="18"/>
      <c r="H12" s="18"/>
      <c r="I12" s="18"/>
      <c r="J12" s="1318"/>
      <c r="K12" s="18"/>
      <c r="L12" s="18"/>
      <c r="M12" s="18"/>
      <c r="N12" s="1318"/>
      <c r="O12" s="1318"/>
      <c r="P12" s="18"/>
      <c r="Q12" s="18"/>
      <c r="S12" s="1166"/>
      <c r="T12" s="1166"/>
      <c r="V12" s="1166"/>
      <c r="W12" s="1166"/>
      <c r="X12" s="1182"/>
      <c r="Y12" s="1166"/>
      <c r="Z12" s="1166"/>
    </row>
    <row r="13" spans="1:26" ht="12" customHeight="1">
      <c r="A13" s="1394"/>
      <c r="B13" s="1223" t="s">
        <v>17</v>
      </c>
      <c r="C13" s="1203">
        <v>410337.50000000006</v>
      </c>
      <c r="D13" s="1225">
        <v>4380242.6308200005</v>
      </c>
      <c r="E13" s="744"/>
      <c r="F13" s="1395"/>
      <c r="G13" s="18"/>
      <c r="H13" s="18"/>
      <c r="I13" s="1392"/>
      <c r="J13" s="1261" t="str">
        <f>G3</f>
        <v>Podíl jednotlivých krajů 
na celkové spotřebě zákazníků v ČR</v>
      </c>
      <c r="K13" s="1261" t="str">
        <f>K3</f>
        <v>Podíl jednotlivých krajů 
na celkovém počtu zákazníků v ČR</v>
      </c>
      <c r="L13" s="18"/>
      <c r="M13" s="18"/>
      <c r="N13" s="18"/>
      <c r="O13" s="18"/>
      <c r="P13" s="18"/>
      <c r="Q13" s="18"/>
      <c r="S13" s="1166"/>
      <c r="T13" s="1166"/>
      <c r="X13" s="1182"/>
    </row>
    <row r="14" spans="1:26" ht="12" customHeight="1">
      <c r="A14" s="1394"/>
      <c r="B14" s="1223" t="s">
        <v>359</v>
      </c>
      <c r="C14" s="1203">
        <v>378932.10000000003</v>
      </c>
      <c r="D14" s="1225">
        <v>4044788.6773600006</v>
      </c>
      <c r="E14" s="744"/>
      <c r="F14" s="1395"/>
      <c r="G14" s="18"/>
      <c r="H14" s="18"/>
      <c r="I14" s="1203" t="str">
        <f>B7</f>
        <v>Ústecký kraj</v>
      </c>
      <c r="J14" s="744">
        <f>C7/$C$22</f>
        <v>0.178107974282809</v>
      </c>
      <c r="K14" s="744">
        <f>C31/$C$42</f>
        <v>7.893712808814507E-2</v>
      </c>
      <c r="L14" s="18"/>
      <c r="M14" s="18"/>
      <c r="N14" s="1318"/>
      <c r="O14" s="18"/>
      <c r="P14" s="18"/>
      <c r="Q14" s="18"/>
      <c r="S14" s="1166"/>
      <c r="T14" s="1166"/>
      <c r="U14" s="1166"/>
      <c r="V14" s="1166"/>
      <c r="W14" s="1166"/>
      <c r="X14" s="1182"/>
      <c r="Y14" s="1166"/>
    </row>
    <row r="15" spans="1:26" ht="12" customHeight="1">
      <c r="A15" s="1394"/>
      <c r="B15" s="1223" t="s">
        <v>14</v>
      </c>
      <c r="C15" s="1203">
        <v>362408.1</v>
      </c>
      <c r="D15" s="1225">
        <v>3868423.4442599998</v>
      </c>
      <c r="E15" s="744"/>
      <c r="F15" s="1395"/>
      <c r="G15" s="18"/>
      <c r="H15" s="18"/>
      <c r="I15" s="1203" t="str">
        <f t="shared" ref="I15:I27" si="0">B8</f>
        <v>Středočeský kraj</v>
      </c>
      <c r="J15" s="744">
        <f t="shared" ref="J15:J27" si="1">C8/$C$22</f>
        <v>0.12448307628891725</v>
      </c>
      <c r="K15" s="744">
        <f>C30/$C$42</f>
        <v>9.1224970532815378E-2</v>
      </c>
      <c r="L15" s="18"/>
      <c r="M15" s="18"/>
      <c r="N15" s="18"/>
      <c r="O15" s="18"/>
      <c r="P15" s="18"/>
      <c r="Q15" s="18"/>
      <c r="S15" s="1166"/>
      <c r="T15" s="1166"/>
      <c r="X15" s="1182"/>
    </row>
    <row r="16" spans="1:26" ht="12" customHeight="1">
      <c r="A16" s="1396"/>
      <c r="B16" s="1223" t="s">
        <v>11</v>
      </c>
      <c r="C16" s="1203">
        <v>338598.29999999993</v>
      </c>
      <c r="D16" s="1225">
        <v>3614345.8771000002</v>
      </c>
      <c r="E16" s="744"/>
      <c r="F16" s="1395"/>
      <c r="G16" s="18"/>
      <c r="H16" s="18"/>
      <c r="I16" s="1203" t="str">
        <f t="shared" si="0"/>
        <v>Jihomoravský kraj</v>
      </c>
      <c r="J16" s="744">
        <f t="shared" si="1"/>
        <v>0.12387962639466929</v>
      </c>
      <c r="K16" s="744">
        <f>C28/$C$42</f>
        <v>0.13646666847767991</v>
      </c>
      <c r="L16" s="18"/>
      <c r="M16" s="18"/>
      <c r="N16" s="1318"/>
      <c r="O16" s="18"/>
      <c r="P16" s="18"/>
      <c r="Q16" s="18"/>
      <c r="S16" s="1166"/>
      <c r="T16" s="1166"/>
      <c r="U16" s="1166"/>
      <c r="X16" s="1182"/>
    </row>
    <row r="17" spans="1:25" ht="12" customHeight="1">
      <c r="A17" s="1394"/>
      <c r="B17" s="1223" t="s">
        <v>12</v>
      </c>
      <c r="C17" s="1203">
        <v>329521.59999999998</v>
      </c>
      <c r="D17" s="1225">
        <v>3517475.0789800002</v>
      </c>
      <c r="E17" s="744"/>
      <c r="F17" s="1395"/>
      <c r="G17" s="18"/>
      <c r="H17" s="18"/>
      <c r="I17" s="1203" t="str">
        <f t="shared" si="0"/>
        <v>Moravskoslezský kraj</v>
      </c>
      <c r="J17" s="744">
        <f t="shared" si="1"/>
        <v>0.1059917138366762</v>
      </c>
      <c r="K17" s="744">
        <f>C29/$C$42</f>
        <v>0.13460073684719293</v>
      </c>
      <c r="L17" s="18"/>
      <c r="M17" s="18"/>
      <c r="N17" s="18"/>
      <c r="O17" s="18"/>
      <c r="P17" s="18"/>
      <c r="Q17" s="18"/>
      <c r="S17" s="1166"/>
      <c r="T17" s="1166"/>
      <c r="U17" s="1166"/>
      <c r="X17" s="1182"/>
    </row>
    <row r="18" spans="1:25" ht="12" customHeight="1">
      <c r="A18" s="1394"/>
      <c r="B18" s="1223" t="s">
        <v>16</v>
      </c>
      <c r="C18" s="1203">
        <v>325125.48561999999</v>
      </c>
      <c r="D18" s="1225">
        <v>3471509.1645579999</v>
      </c>
      <c r="E18" s="744"/>
      <c r="F18" s="1395"/>
      <c r="G18" s="18"/>
      <c r="H18" s="18"/>
      <c r="I18" s="1203" t="str">
        <f t="shared" si="0"/>
        <v>Hlavní město Praha</v>
      </c>
      <c r="J18" s="744">
        <f t="shared" si="1"/>
        <v>0.10000273792297794</v>
      </c>
      <c r="K18" s="744">
        <f>C27/$C$42</f>
        <v>0.14829446651959827</v>
      </c>
      <c r="L18" s="18"/>
      <c r="M18" s="18"/>
      <c r="N18" s="1318"/>
      <c r="O18" s="18"/>
      <c r="P18" s="18"/>
      <c r="Q18" s="18"/>
      <c r="S18" s="1166"/>
      <c r="T18" s="1166"/>
      <c r="X18" s="1182"/>
    </row>
    <row r="19" spans="1:25" ht="12" customHeight="1">
      <c r="A19" s="1394"/>
      <c r="B19" s="1223" t="s">
        <v>0</v>
      </c>
      <c r="C19" s="1203">
        <v>274704.92934000003</v>
      </c>
      <c r="D19" s="1225">
        <v>2938771.5317099998</v>
      </c>
      <c r="E19" s="744"/>
      <c r="F19" s="1395"/>
      <c r="G19" s="18"/>
      <c r="H19" s="18"/>
      <c r="I19" s="1203" t="str">
        <f t="shared" si="0"/>
        <v>Olomoucký kraj</v>
      </c>
      <c r="J19" s="744">
        <f t="shared" si="1"/>
        <v>5.4373412680046342E-2</v>
      </c>
      <c r="K19" s="744">
        <f>C32/$C$42</f>
        <v>6.6360699507392637E-2</v>
      </c>
      <c r="L19" s="18"/>
      <c r="M19" s="18"/>
      <c r="N19" s="1318"/>
      <c r="O19" s="18"/>
      <c r="P19" s="18"/>
      <c r="Q19" s="18"/>
      <c r="S19" s="1166"/>
      <c r="T19" s="1166"/>
      <c r="U19" s="1166"/>
      <c r="X19" s="1182"/>
    </row>
    <row r="20" spans="1:25" ht="12" customHeight="1">
      <c r="A20" s="1394"/>
      <c r="B20" s="1223" t="s">
        <v>10</v>
      </c>
      <c r="C20" s="1203">
        <v>215126.50000000003</v>
      </c>
      <c r="D20" s="1225">
        <v>2296234.6864900002</v>
      </c>
      <c r="E20" s="744"/>
      <c r="F20" s="1395"/>
      <c r="G20" s="18"/>
      <c r="H20" s="18"/>
      <c r="I20" s="1203" t="str">
        <f t="shared" si="0"/>
        <v>Zlínský kraj</v>
      </c>
      <c r="J20" s="744">
        <f t="shared" si="1"/>
        <v>4.8771864432207629E-2</v>
      </c>
      <c r="K20" s="744">
        <f>C34/$C$42</f>
        <v>5.5621273384561486E-2</v>
      </c>
      <c r="L20" s="18"/>
      <c r="M20" s="18"/>
      <c r="N20" s="1318"/>
      <c r="O20" s="18"/>
      <c r="P20" s="18"/>
      <c r="Q20" s="18"/>
      <c r="S20" s="1166"/>
      <c r="T20" s="1166"/>
      <c r="U20" s="1166"/>
      <c r="X20" s="1182"/>
    </row>
    <row r="21" spans="1:25" ht="5.0999999999999996" customHeight="1">
      <c r="A21" s="1398"/>
      <c r="B21" s="1193"/>
      <c r="C21" s="1195"/>
      <c r="D21" s="1196"/>
      <c r="E21" s="744"/>
      <c r="F21" s="1395"/>
      <c r="G21" s="1203"/>
      <c r="H21" s="1203"/>
      <c r="I21" s="1203" t="str">
        <f t="shared" si="0"/>
        <v>Pardubický kraj</v>
      </c>
      <c r="J21" s="744">
        <f t="shared" si="1"/>
        <v>4.5039083706002354E-2</v>
      </c>
      <c r="K21" s="744">
        <f>C35/$C$42</f>
        <v>4.8298311982780791E-2</v>
      </c>
      <c r="L21" s="18"/>
      <c r="M21" s="18"/>
      <c r="N21" s="18"/>
      <c r="O21" s="18"/>
      <c r="P21" s="18"/>
      <c r="Q21" s="18"/>
    </row>
    <row r="22" spans="1:25" ht="12.95" customHeight="1">
      <c r="A22" s="310"/>
      <c r="B22" s="311"/>
      <c r="C22" s="359">
        <f>SUM(C7:C20)</f>
        <v>8413406.0646864306</v>
      </c>
      <c r="D22" s="312"/>
      <c r="E22" s="1254"/>
      <c r="F22" s="1400"/>
      <c r="G22" s="1314"/>
      <c r="H22" s="1314"/>
      <c r="I22" s="1203" t="str">
        <f t="shared" si="0"/>
        <v>Plzeňský kraj</v>
      </c>
      <c r="J22" s="744">
        <f t="shared" si="1"/>
        <v>4.3075075327831211E-2</v>
      </c>
      <c r="K22" s="744">
        <f>C33/$C$42</f>
        <v>5.643199580597557E-2</v>
      </c>
      <c r="L22" s="18"/>
      <c r="M22" s="18"/>
      <c r="N22" s="18"/>
      <c r="O22" s="18"/>
      <c r="P22" s="18"/>
      <c r="Q22" s="18"/>
    </row>
    <row r="23" spans="1:25" ht="12.95" customHeight="1">
      <c r="A23" s="1895" t="s">
        <v>472</v>
      </c>
      <c r="B23" s="1896"/>
      <c r="C23" s="44"/>
      <c r="D23" s="313"/>
      <c r="E23" s="989"/>
      <c r="F23" s="989"/>
      <c r="G23" s="989"/>
      <c r="H23" s="989"/>
      <c r="I23" s="1203" t="str">
        <f t="shared" si="0"/>
        <v>Královéhradecký kraj</v>
      </c>
      <c r="J23" s="744">
        <f t="shared" si="1"/>
        <v>4.0245091868464283E-2</v>
      </c>
      <c r="K23" s="744">
        <f>C37/$C$42</f>
        <v>4.171375007099995E-2</v>
      </c>
      <c r="L23" s="18"/>
      <c r="M23" s="18"/>
      <c r="N23" s="18"/>
      <c r="O23" s="18"/>
      <c r="P23" s="18"/>
      <c r="Q23" s="18"/>
    </row>
    <row r="24" spans="1:25" ht="16.5" customHeight="1">
      <c r="A24" s="1895"/>
      <c r="B24" s="1896"/>
      <c r="C24" s="1898"/>
      <c r="D24" s="1899"/>
      <c r="E24" s="1408"/>
      <c r="F24" s="1887"/>
      <c r="G24" s="1900"/>
      <c r="H24" s="1900"/>
      <c r="I24" s="1203" t="str">
        <f t="shared" si="0"/>
        <v>Liberecký kraj</v>
      </c>
      <c r="J24" s="744">
        <f t="shared" si="1"/>
        <v>3.9166254126625388E-2</v>
      </c>
      <c r="K24" s="744">
        <f>C39/$C$42</f>
        <v>3.2933746197313186E-2</v>
      </c>
      <c r="L24" s="18"/>
      <c r="M24" s="18"/>
      <c r="N24" s="18"/>
      <c r="O24" s="18"/>
      <c r="P24" s="18"/>
      <c r="Q24" s="18"/>
      <c r="S24" s="1166"/>
    </row>
    <row r="25" spans="1:25" ht="23.25" customHeight="1">
      <c r="A25" s="1861"/>
      <c r="B25" s="1862"/>
      <c r="C25" s="1901" t="s">
        <v>473</v>
      </c>
      <c r="D25" s="1902"/>
      <c r="E25" s="1300"/>
      <c r="F25" s="1887"/>
      <c r="G25" s="1897"/>
      <c r="H25" s="1897"/>
      <c r="I25" s="1203" t="str">
        <f t="shared" si="0"/>
        <v>Kraj Vysočina</v>
      </c>
      <c r="J25" s="744">
        <f t="shared" si="1"/>
        <v>3.8643741086579482E-2</v>
      </c>
      <c r="K25" s="744">
        <f>C36/$C$42</f>
        <v>4.2267637887196688E-2</v>
      </c>
      <c r="L25" s="18"/>
      <c r="M25" s="18"/>
      <c r="N25" s="18"/>
      <c r="O25" s="18"/>
      <c r="P25" s="18"/>
      <c r="Q25" s="18"/>
      <c r="S25" s="1166"/>
    </row>
    <row r="26" spans="1:25" ht="5.0999999999999996" customHeight="1">
      <c r="A26" s="1391"/>
      <c r="B26" s="1260"/>
      <c r="C26" s="1392">
        <f>C24</f>
        <v>0</v>
      </c>
      <c r="D26" s="1260"/>
      <c r="E26" s="1261"/>
      <c r="F26" s="1393"/>
      <c r="G26" s="1392"/>
      <c r="H26" s="1261"/>
      <c r="I26" s="1203" t="str">
        <f t="shared" si="0"/>
        <v>Jihočeský kraj</v>
      </c>
      <c r="J26" s="744">
        <f t="shared" si="1"/>
        <v>3.265085831207154E-2</v>
      </c>
      <c r="K26" s="744">
        <f>C38/$C$42</f>
        <v>3.6898454017962191E-2</v>
      </c>
      <c r="L26" s="18"/>
      <c r="M26" s="18"/>
      <c r="N26" s="18"/>
      <c r="O26" s="18"/>
      <c r="P26" s="18"/>
      <c r="Q26" s="18"/>
      <c r="S26" s="1166"/>
    </row>
    <row r="27" spans="1:25" ht="12" customHeight="1">
      <c r="A27" s="1394"/>
      <c r="B27" s="1223" t="s">
        <v>225</v>
      </c>
      <c r="C27" s="1314">
        <v>420342</v>
      </c>
      <c r="D27" s="1225"/>
      <c r="E27" s="744"/>
      <c r="F27" s="1395"/>
      <c r="G27" s="1203"/>
      <c r="H27" s="18"/>
      <c r="I27" s="1203" t="str">
        <f t="shared" si="0"/>
        <v>Karlovarský kraj</v>
      </c>
      <c r="J27" s="744">
        <f t="shared" si="1"/>
        <v>2.5569489734122066E-2</v>
      </c>
      <c r="K27" s="744">
        <f>C40/$C$42</f>
        <v>2.9950160680385914E-2</v>
      </c>
      <c r="L27" s="18"/>
      <c r="M27" s="18"/>
      <c r="N27" s="18"/>
      <c r="O27" s="18"/>
      <c r="P27" s="18"/>
      <c r="Q27" s="18"/>
      <c r="U27" s="1166"/>
      <c r="V27" s="1166"/>
      <c r="W27" s="1166"/>
      <c r="X27" s="1166"/>
      <c r="Y27" s="1166"/>
    </row>
    <row r="28" spans="1:25" ht="12" customHeight="1">
      <c r="A28" s="1396"/>
      <c r="B28" s="1223" t="s">
        <v>9</v>
      </c>
      <c r="C28" s="1314">
        <v>386816</v>
      </c>
      <c r="D28" s="1225"/>
      <c r="E28" s="744"/>
      <c r="F28" s="1395"/>
      <c r="G28" s="1203"/>
      <c r="H28" s="18"/>
      <c r="I28" s="744"/>
      <c r="J28" s="1397">
        <f>SUM(J14:J27)</f>
        <v>1</v>
      </c>
      <c r="K28" s="1397">
        <f>SUM(K14:K27)</f>
        <v>1</v>
      </c>
      <c r="L28" s="18"/>
      <c r="M28" s="18"/>
      <c r="N28" s="18"/>
      <c r="O28" s="18"/>
      <c r="P28" s="18"/>
      <c r="Q28" s="18"/>
      <c r="S28" s="1166"/>
      <c r="T28" s="1166"/>
      <c r="U28" s="1166"/>
      <c r="V28" s="1166"/>
      <c r="W28" s="1166"/>
      <c r="X28" s="1166"/>
      <c r="Y28" s="1166"/>
    </row>
    <row r="29" spans="1:25" ht="12" customHeight="1">
      <c r="A29" s="1394"/>
      <c r="B29" s="1223" t="s">
        <v>13</v>
      </c>
      <c r="C29" s="1314">
        <v>381527</v>
      </c>
      <c r="D29" s="1225"/>
      <c r="E29" s="744"/>
      <c r="F29" s="1395"/>
      <c r="G29" s="1203"/>
      <c r="H29" s="18"/>
      <c r="I29" s="744"/>
      <c r="J29" s="18"/>
      <c r="K29" s="18"/>
      <c r="L29" s="18"/>
      <c r="M29" s="18"/>
      <c r="N29" s="18"/>
      <c r="O29" s="18"/>
      <c r="P29" s="18"/>
      <c r="Q29" s="18"/>
      <c r="S29" s="1166"/>
      <c r="T29" s="1166"/>
      <c r="U29" s="1166"/>
      <c r="V29" s="1166"/>
      <c r="W29" s="1166"/>
      <c r="X29" s="1166"/>
      <c r="Y29" s="1166"/>
    </row>
    <row r="30" spans="1:25" ht="12" customHeight="1">
      <c r="A30" s="1396"/>
      <c r="B30" s="1223" t="s">
        <v>15</v>
      </c>
      <c r="C30" s="1314">
        <v>258578</v>
      </c>
      <c r="D30" s="1225"/>
      <c r="E30" s="744"/>
      <c r="F30" s="1395"/>
      <c r="G30" s="1203"/>
      <c r="H30" s="18"/>
      <c r="I30" s="744"/>
      <c r="J30" s="18"/>
      <c r="K30" s="18"/>
      <c r="L30" s="18"/>
      <c r="M30" s="18"/>
      <c r="N30" s="18"/>
      <c r="O30" s="18"/>
      <c r="P30" s="18"/>
      <c r="Q30" s="18"/>
      <c r="T30" s="1166"/>
      <c r="U30" s="1166"/>
      <c r="V30" s="1166"/>
      <c r="W30" s="1166"/>
      <c r="X30" s="1166"/>
      <c r="Y30" s="1166"/>
    </row>
    <row r="31" spans="1:25" ht="12" customHeight="1">
      <c r="A31" s="1394"/>
      <c r="B31" s="1223" t="s">
        <v>360</v>
      </c>
      <c r="C31" s="1314">
        <v>223748</v>
      </c>
      <c r="D31" s="1225"/>
      <c r="E31" s="744"/>
      <c r="F31" s="1395"/>
      <c r="G31" s="1203"/>
      <c r="H31" s="18"/>
      <c r="I31" s="744"/>
      <c r="J31" s="18"/>
      <c r="K31" s="18"/>
      <c r="L31" s="18"/>
      <c r="M31" s="18"/>
      <c r="N31" s="18"/>
      <c r="O31" s="18"/>
      <c r="P31" s="18"/>
      <c r="Q31" s="18"/>
      <c r="U31" s="1166"/>
      <c r="V31" s="1166"/>
      <c r="W31" s="1166"/>
      <c r="X31" s="1166"/>
      <c r="Y31" s="1166"/>
    </row>
    <row r="32" spans="1:25" ht="12" customHeight="1">
      <c r="A32" s="1394"/>
      <c r="B32" s="1223" t="s">
        <v>361</v>
      </c>
      <c r="C32" s="1314">
        <v>188100</v>
      </c>
      <c r="D32" s="1225"/>
      <c r="E32" s="744"/>
      <c r="F32" s="1395"/>
      <c r="G32" s="1203"/>
      <c r="H32" s="18"/>
      <c r="I32" s="744"/>
      <c r="J32" s="18"/>
      <c r="K32" s="18"/>
      <c r="L32" s="18"/>
      <c r="M32" s="18"/>
      <c r="N32" s="18"/>
      <c r="O32" s="18"/>
      <c r="P32" s="18"/>
      <c r="Q32" s="18"/>
      <c r="S32" s="1166"/>
      <c r="T32" s="1166"/>
      <c r="U32" s="1166"/>
      <c r="V32" s="1166"/>
      <c r="W32" s="1166"/>
      <c r="X32" s="1166"/>
      <c r="Y32" s="1166"/>
    </row>
    <row r="33" spans="1:25" ht="12" customHeight="1">
      <c r="A33" s="1394"/>
      <c r="B33" s="1223" t="s">
        <v>14</v>
      </c>
      <c r="C33" s="1314">
        <v>159957</v>
      </c>
      <c r="D33" s="1225"/>
      <c r="E33" s="744"/>
      <c r="F33" s="1395"/>
      <c r="G33" s="1203"/>
      <c r="H33" s="18"/>
      <c r="I33" s="744"/>
      <c r="J33" s="18"/>
      <c r="K33" s="18"/>
      <c r="L33" s="18"/>
      <c r="M33" s="18"/>
      <c r="N33" s="18"/>
      <c r="O33" s="18"/>
      <c r="P33" s="18"/>
      <c r="Q33" s="18"/>
      <c r="U33" s="1166"/>
      <c r="V33" s="1166"/>
      <c r="W33" s="1166"/>
      <c r="X33" s="1166"/>
      <c r="Y33" s="1166"/>
    </row>
    <row r="34" spans="1:25" ht="12" customHeight="1">
      <c r="A34" s="1394"/>
      <c r="B34" s="1223" t="s">
        <v>17</v>
      </c>
      <c r="C34" s="1314">
        <v>157659</v>
      </c>
      <c r="D34" s="1225"/>
      <c r="E34" s="744"/>
      <c r="F34" s="1395"/>
      <c r="G34" s="1203"/>
      <c r="H34" s="18"/>
      <c r="I34" s="744"/>
      <c r="J34" s="18"/>
      <c r="K34" s="18"/>
      <c r="L34" s="18"/>
      <c r="M34" s="18"/>
      <c r="N34" s="18"/>
      <c r="O34" s="18"/>
      <c r="P34" s="18"/>
      <c r="Q34" s="18"/>
    </row>
    <row r="35" spans="1:25" ht="12" customHeight="1">
      <c r="A35" s="1396"/>
      <c r="B35" s="1223" t="s">
        <v>359</v>
      </c>
      <c r="C35" s="1314">
        <v>136902</v>
      </c>
      <c r="D35" s="1225"/>
      <c r="E35" s="744"/>
      <c r="F35" s="1395"/>
      <c r="G35" s="1203"/>
      <c r="H35" s="18"/>
      <c r="I35" s="744"/>
      <c r="J35" s="18"/>
      <c r="K35" s="18"/>
      <c r="L35" s="18"/>
      <c r="M35" s="18"/>
      <c r="N35" s="18"/>
      <c r="O35" s="18"/>
      <c r="P35" s="18"/>
      <c r="Q35" s="18"/>
    </row>
    <row r="36" spans="1:25" ht="12" customHeight="1">
      <c r="A36" s="1394"/>
      <c r="B36" s="1223" t="s">
        <v>16</v>
      </c>
      <c r="C36" s="1314">
        <v>119808</v>
      </c>
      <c r="D36" s="1225"/>
      <c r="E36" s="744"/>
      <c r="F36" s="1395"/>
      <c r="G36" s="1203"/>
      <c r="H36" s="18"/>
      <c r="I36" s="744"/>
      <c r="J36" s="18"/>
      <c r="K36" s="18"/>
      <c r="L36" s="18"/>
      <c r="M36" s="18"/>
      <c r="N36" s="18"/>
      <c r="O36" s="18"/>
      <c r="P36" s="18"/>
      <c r="Q36" s="18"/>
    </row>
    <row r="37" spans="1:25" ht="12" customHeight="1">
      <c r="A37" s="1394"/>
      <c r="B37" s="1223" t="s">
        <v>11</v>
      </c>
      <c r="C37" s="1314">
        <v>118238</v>
      </c>
      <c r="D37" s="1225"/>
      <c r="E37" s="744"/>
      <c r="F37" s="1395"/>
      <c r="G37" s="1203"/>
      <c r="H37" s="18"/>
      <c r="I37" s="744"/>
      <c r="J37" s="18"/>
      <c r="K37" s="18"/>
      <c r="L37" s="18"/>
      <c r="M37" s="18"/>
      <c r="N37" s="18"/>
      <c r="O37" s="18"/>
      <c r="P37" s="18"/>
      <c r="Q37" s="18"/>
      <c r="S37" s="1166"/>
      <c r="T37" s="1166"/>
    </row>
    <row r="38" spans="1:25" ht="12" customHeight="1">
      <c r="A38" s="1394"/>
      <c r="B38" s="1223" t="s">
        <v>0</v>
      </c>
      <c r="C38" s="1314">
        <v>104589</v>
      </c>
      <c r="D38" s="1225"/>
      <c r="E38" s="744"/>
      <c r="F38" s="1395"/>
      <c r="G38" s="1203"/>
      <c r="H38" s="18"/>
      <c r="I38" s="744"/>
      <c r="J38" s="18"/>
      <c r="K38" s="18"/>
      <c r="L38" s="18"/>
      <c r="M38" s="18"/>
      <c r="N38" s="18"/>
      <c r="O38" s="18"/>
      <c r="P38" s="18"/>
      <c r="Q38" s="18"/>
      <c r="S38" s="1166"/>
      <c r="T38" s="1166"/>
    </row>
    <row r="39" spans="1:25" ht="12" customHeight="1">
      <c r="A39" s="1394"/>
      <c r="B39" s="1223" t="s">
        <v>12</v>
      </c>
      <c r="C39" s="1314">
        <v>93351</v>
      </c>
      <c r="D39" s="1225"/>
      <c r="E39" s="744"/>
      <c r="F39" s="1395"/>
      <c r="G39" s="1203"/>
      <c r="H39" s="18"/>
      <c r="I39" s="744"/>
      <c r="J39" s="18"/>
      <c r="K39" s="18"/>
      <c r="L39" s="18"/>
      <c r="M39" s="18"/>
      <c r="N39" s="18"/>
      <c r="O39" s="18"/>
      <c r="P39" s="18"/>
      <c r="Q39" s="18"/>
      <c r="S39" s="1166"/>
      <c r="T39" s="1166"/>
    </row>
    <row r="40" spans="1:25" ht="12" customHeight="1">
      <c r="A40" s="1394"/>
      <c r="B40" s="1223" t="s">
        <v>10</v>
      </c>
      <c r="C40" s="1314">
        <v>84894</v>
      </c>
      <c r="D40" s="1225"/>
      <c r="E40" s="744"/>
      <c r="F40" s="1395"/>
      <c r="G40" s="1203"/>
      <c r="H40" s="18"/>
      <c r="I40" s="744"/>
      <c r="J40" s="18"/>
      <c r="K40" s="18"/>
      <c r="L40" s="18"/>
      <c r="M40" s="18"/>
      <c r="N40" s="18"/>
      <c r="O40" s="18"/>
      <c r="P40" s="18"/>
      <c r="Q40" s="18"/>
      <c r="S40" s="1166"/>
      <c r="T40" s="1166"/>
    </row>
    <row r="41" spans="1:25" ht="5.0999999999999996" customHeight="1">
      <c r="A41" s="1398"/>
      <c r="B41" s="1193"/>
      <c r="C41" s="1195"/>
      <c r="D41" s="1196"/>
      <c r="E41" s="744"/>
      <c r="F41" s="1395"/>
      <c r="G41" s="1203"/>
      <c r="H41" s="1203"/>
      <c r="I41" s="744"/>
      <c r="J41" s="18"/>
      <c r="K41" s="18"/>
      <c r="L41" s="18"/>
      <c r="M41" s="18"/>
      <c r="N41" s="18"/>
      <c r="O41" s="18"/>
      <c r="P41" s="18"/>
      <c r="Q41" s="18"/>
      <c r="U41" s="1166"/>
    </row>
    <row r="42" spans="1:25" ht="5.0999999999999996" customHeight="1">
      <c r="A42" s="18"/>
      <c r="B42" s="1399"/>
      <c r="C42" s="1893">
        <f>SUM(C27:D40)</f>
        <v>2834509</v>
      </c>
      <c r="D42" s="1894"/>
      <c r="E42" s="1254"/>
      <c r="F42" s="1400"/>
      <c r="G42" s="1314"/>
      <c r="H42" s="1314"/>
      <c r="I42" s="1254"/>
      <c r="J42" s="18"/>
      <c r="K42" s="18"/>
      <c r="L42" s="18"/>
      <c r="M42" s="18"/>
      <c r="N42" s="18"/>
      <c r="O42" s="18"/>
      <c r="P42" s="18"/>
      <c r="Q42" s="18"/>
    </row>
    <row r="43" spans="1:25" ht="12.95" customHeight="1">
      <c r="B43" s="1401" t="s">
        <v>342</v>
      </c>
      <c r="C43" s="1741" t="s">
        <v>541</v>
      </c>
      <c r="D43" s="1741"/>
      <c r="E43" s="1741"/>
      <c r="F43" s="1741"/>
      <c r="G43" s="1741"/>
      <c r="H43" s="1741"/>
      <c r="I43" s="1741"/>
      <c r="J43" s="1741"/>
      <c r="K43" s="1741"/>
      <c r="L43" s="1741"/>
      <c r="M43" s="1741"/>
      <c r="N43" s="1741"/>
      <c r="O43" s="1741"/>
      <c r="P43" s="1741"/>
      <c r="Q43" s="1741"/>
    </row>
    <row r="44" spans="1:25" ht="12.95" customHeight="1">
      <c r="B44" s="1402"/>
      <c r="C44" s="1741"/>
      <c r="D44" s="1741"/>
      <c r="E44" s="1741"/>
      <c r="F44" s="1741"/>
      <c r="G44" s="1741"/>
      <c r="H44" s="1741"/>
      <c r="I44" s="1741"/>
      <c r="J44" s="1741"/>
      <c r="K44" s="1741"/>
      <c r="L44" s="1741"/>
      <c r="M44" s="1741"/>
      <c r="N44" s="1741"/>
      <c r="O44" s="1741"/>
      <c r="P44" s="1741"/>
      <c r="Q44" s="1741"/>
    </row>
    <row r="45" spans="1:25" ht="12" customHeight="1">
      <c r="B45" s="1202"/>
      <c r="C45" s="1403"/>
      <c r="D45" s="1403"/>
      <c r="E45" s="1404"/>
      <c r="F45" s="1405"/>
      <c r="G45" s="1403"/>
      <c r="H45" s="1403"/>
      <c r="I45" s="1404"/>
    </row>
    <row r="46" spans="1:25" ht="12" customHeight="1">
      <c r="B46" s="1202"/>
      <c r="C46" s="1403"/>
      <c r="D46" s="1403"/>
      <c r="E46" s="1404"/>
      <c r="F46" s="1405"/>
      <c r="G46" s="1403"/>
      <c r="H46" s="1403"/>
      <c r="I46" s="1404"/>
    </row>
    <row r="47" spans="1:25" ht="12" customHeight="1">
      <c r="B47" s="1202"/>
      <c r="C47" s="1403"/>
      <c r="D47" s="1403"/>
      <c r="E47" s="1404"/>
      <c r="F47" s="1405"/>
      <c r="G47" s="1403"/>
      <c r="H47" s="1403"/>
      <c r="I47" s="1404"/>
    </row>
    <row r="48" spans="1:25" ht="12" customHeight="1">
      <c r="B48" s="1202"/>
      <c r="C48" s="1403"/>
      <c r="D48" s="1403"/>
      <c r="E48" s="1404"/>
      <c r="F48" s="1405"/>
      <c r="G48" s="1403"/>
      <c r="H48" s="1403"/>
      <c r="I48" s="1403"/>
    </row>
    <row r="49" spans="2:13" ht="12" customHeight="1">
      <c r="B49" s="1202"/>
      <c r="C49" s="1403"/>
      <c r="D49" s="1403"/>
      <c r="E49" s="1404"/>
      <c r="F49" s="1405"/>
      <c r="G49" s="1403"/>
      <c r="H49" s="1403"/>
      <c r="I49" s="1404"/>
    </row>
    <row r="50" spans="2:13" ht="12" customHeight="1">
      <c r="B50" s="1202"/>
      <c r="C50" s="1403"/>
      <c r="D50" s="1403"/>
      <c r="E50" s="1404"/>
      <c r="F50" s="1405"/>
      <c r="G50" s="1403"/>
      <c r="H50" s="1403"/>
      <c r="I50" s="1404"/>
      <c r="M50" s="1166"/>
    </row>
    <row r="51" spans="2:13" ht="12" customHeight="1">
      <c r="B51" s="1202"/>
      <c r="C51" s="1403"/>
      <c r="D51" s="1403"/>
      <c r="E51" s="1404"/>
      <c r="F51" s="1405"/>
      <c r="G51" s="1403"/>
      <c r="H51" s="1403"/>
      <c r="I51" s="1404"/>
    </row>
    <row r="52" spans="2:13" ht="12" customHeight="1">
      <c r="B52" s="1202"/>
      <c r="C52" s="1403"/>
      <c r="D52" s="1403"/>
      <c r="E52" s="1404"/>
      <c r="F52" s="1405"/>
      <c r="G52" s="1403"/>
      <c r="H52" s="1403"/>
      <c r="I52" s="1404"/>
    </row>
    <row r="53" spans="2:13" ht="12" customHeight="1">
      <c r="B53" s="1202"/>
      <c r="C53" s="1403"/>
      <c r="D53" s="1403"/>
      <c r="E53" s="1404"/>
      <c r="F53" s="1405"/>
      <c r="G53" s="1403"/>
      <c r="H53" s="1403"/>
      <c r="I53" s="1404"/>
    </row>
    <row r="54" spans="2:13" ht="12" customHeight="1">
      <c r="B54" s="1202"/>
      <c r="C54" s="1403"/>
      <c r="D54" s="1403"/>
      <c r="E54" s="1404"/>
      <c r="F54" s="1405"/>
      <c r="G54" s="1403"/>
      <c r="H54" s="1403"/>
      <c r="I54" s="1404"/>
    </row>
    <row r="55" spans="2:13" ht="12" customHeight="1">
      <c r="B55" s="1202"/>
      <c r="C55" s="1403"/>
      <c r="D55" s="1403"/>
      <c r="E55" s="1404"/>
      <c r="F55" s="1405"/>
      <c r="G55" s="1403"/>
      <c r="H55" s="1403"/>
      <c r="I55" s="1404"/>
    </row>
    <row r="56" spans="2:13" ht="12" customHeight="1">
      <c r="B56" s="1202"/>
      <c r="C56" s="1203"/>
      <c r="D56" s="1203"/>
      <c r="E56" s="744"/>
      <c r="F56" s="1395"/>
      <c r="G56" s="1203"/>
      <c r="H56" s="1203"/>
      <c r="I56" s="744"/>
    </row>
    <row r="57" spans="2:13" ht="5.0999999999999996" customHeight="1">
      <c r="B57" s="1399"/>
      <c r="C57" s="1254"/>
      <c r="D57" s="1254"/>
      <c r="E57" s="1254"/>
      <c r="F57" s="1400"/>
      <c r="G57" s="1314"/>
      <c r="H57" s="1314"/>
      <c r="I57" s="1254"/>
    </row>
    <row r="58" spans="2:13" ht="12" customHeight="1">
      <c r="B58" s="18"/>
      <c r="C58" s="18"/>
      <c r="D58" s="18"/>
      <c r="E58" s="18"/>
      <c r="F58" s="1406"/>
      <c r="G58" s="18"/>
      <c r="H58" s="18"/>
      <c r="I58" s="18"/>
    </row>
    <row r="59" spans="2:13" ht="12" customHeight="1">
      <c r="B59" s="18"/>
      <c r="C59" s="18"/>
      <c r="D59" s="18"/>
      <c r="E59" s="18"/>
      <c r="F59" s="1406"/>
      <c r="G59" s="18"/>
      <c r="H59" s="18"/>
      <c r="I59" s="18"/>
    </row>
    <row r="60" spans="2:13" ht="12" customHeight="1">
      <c r="B60" s="20"/>
      <c r="C60" s="20"/>
      <c r="D60" s="20"/>
      <c r="E60" s="20"/>
      <c r="F60" s="1407"/>
      <c r="G60" s="20"/>
      <c r="H60" s="20"/>
      <c r="I60" s="20"/>
    </row>
    <row r="61" spans="2:13" ht="12" customHeight="1">
      <c r="B61" s="20"/>
      <c r="C61" s="20"/>
      <c r="D61" s="20"/>
      <c r="E61" s="20"/>
      <c r="F61" s="1407"/>
      <c r="G61" s="20"/>
      <c r="H61" s="20"/>
      <c r="I61" s="20"/>
    </row>
    <row r="62" spans="2:13" ht="12" customHeight="1">
      <c r="B62" s="20"/>
      <c r="C62" s="20"/>
      <c r="D62" s="20"/>
      <c r="E62" s="20"/>
      <c r="F62" s="1407"/>
      <c r="G62" s="20"/>
      <c r="H62" s="20"/>
      <c r="I62" s="20"/>
    </row>
    <row r="63" spans="2:13" ht="12" customHeight="1">
      <c r="B63" s="20"/>
      <c r="C63" s="20"/>
      <c r="D63" s="20"/>
      <c r="E63" s="20"/>
      <c r="F63" s="1407"/>
      <c r="G63" s="20"/>
      <c r="H63" s="20"/>
      <c r="I63" s="20"/>
    </row>
    <row r="64" spans="2:13" ht="12" customHeight="1">
      <c r="B64" s="18"/>
      <c r="C64" s="18"/>
      <c r="D64" s="18"/>
      <c r="E64" s="18"/>
      <c r="F64" s="1406"/>
      <c r="G64" s="18"/>
      <c r="H64" s="18"/>
      <c r="I64" s="18"/>
    </row>
    <row r="65" spans="2:9" ht="12" customHeight="1">
      <c r="B65" s="18"/>
      <c r="C65" s="18"/>
      <c r="D65" s="18"/>
      <c r="E65" s="18"/>
      <c r="F65" s="1406"/>
      <c r="G65" s="18"/>
      <c r="H65" s="18"/>
      <c r="I65" s="18"/>
    </row>
    <row r="66" spans="2:9" ht="12" customHeight="1">
      <c r="B66" s="18"/>
      <c r="C66" s="18"/>
      <c r="D66" s="18"/>
      <c r="E66" s="18"/>
      <c r="F66" s="1406"/>
      <c r="G66" s="18"/>
      <c r="H66" s="18"/>
      <c r="I66" s="18"/>
    </row>
    <row r="67" spans="2:9" ht="12" customHeight="1">
      <c r="B67" s="18"/>
      <c r="C67" s="18"/>
      <c r="D67" s="18"/>
      <c r="E67" s="18"/>
      <c r="F67" s="1406"/>
      <c r="G67" s="18"/>
      <c r="H67" s="18"/>
      <c r="I67" s="18"/>
    </row>
    <row r="68" spans="2:9" ht="12" customHeight="1">
      <c r="B68" s="18"/>
      <c r="C68" s="18"/>
      <c r="D68" s="18"/>
      <c r="E68" s="18"/>
      <c r="F68" s="1406"/>
      <c r="G68" s="18"/>
      <c r="H68" s="18"/>
      <c r="I68" s="18"/>
    </row>
    <row r="69" spans="2:9" ht="12" customHeight="1">
      <c r="B69" s="18"/>
      <c r="C69" s="18"/>
      <c r="D69" s="18"/>
      <c r="E69" s="18"/>
      <c r="F69" s="1406"/>
      <c r="G69" s="18"/>
      <c r="H69" s="18"/>
      <c r="I69" s="18"/>
    </row>
    <row r="70" spans="2:9" ht="12" customHeight="1">
      <c r="B70" s="18"/>
      <c r="C70" s="18"/>
      <c r="D70" s="18"/>
      <c r="E70" s="18"/>
      <c r="F70" s="1406"/>
      <c r="G70" s="18"/>
      <c r="H70" s="18"/>
      <c r="I70" s="18"/>
    </row>
    <row r="71" spans="2:9" ht="12" customHeight="1">
      <c r="B71" s="18"/>
      <c r="C71" s="18"/>
      <c r="D71" s="18"/>
      <c r="E71" s="18"/>
      <c r="F71" s="1406"/>
      <c r="G71" s="18"/>
      <c r="H71" s="18"/>
      <c r="I71" s="18"/>
    </row>
    <row r="72" spans="2:9" ht="12" customHeight="1">
      <c r="B72" s="18"/>
      <c r="C72" s="18"/>
      <c r="D72" s="18"/>
      <c r="E72" s="18"/>
      <c r="F72" s="1406"/>
      <c r="G72" s="18"/>
      <c r="H72" s="18"/>
      <c r="I72" s="18"/>
    </row>
    <row r="73" spans="2:9" ht="12" customHeight="1">
      <c r="B73" s="18"/>
      <c r="C73" s="18"/>
      <c r="D73" s="18"/>
      <c r="E73" s="18"/>
      <c r="F73" s="1406"/>
      <c r="G73" s="18"/>
      <c r="H73" s="18"/>
      <c r="I73" s="18"/>
    </row>
    <row r="74" spans="2:9" ht="12" customHeight="1">
      <c r="B74" s="18"/>
      <c r="C74" s="18"/>
      <c r="D74" s="18"/>
      <c r="E74" s="18"/>
      <c r="F74" s="1406"/>
      <c r="G74" s="18"/>
      <c r="H74" s="18"/>
      <c r="I74" s="18"/>
    </row>
    <row r="75" spans="2:9" ht="12" customHeight="1">
      <c r="B75" s="18"/>
      <c r="C75" s="18"/>
      <c r="D75" s="18"/>
      <c r="E75" s="18"/>
      <c r="F75" s="1406"/>
      <c r="G75" s="18"/>
      <c r="H75" s="18"/>
      <c r="I75" s="18"/>
    </row>
    <row r="76" spans="2:9" ht="12" customHeight="1">
      <c r="B76" s="18"/>
      <c r="C76" s="18"/>
      <c r="D76" s="18"/>
      <c r="E76" s="18"/>
      <c r="F76" s="1406"/>
      <c r="G76" s="18"/>
      <c r="H76" s="18"/>
      <c r="I76" s="18"/>
    </row>
    <row r="77" spans="2:9" ht="12" customHeight="1">
      <c r="B77" s="18"/>
      <c r="C77" s="18"/>
      <c r="D77" s="18"/>
      <c r="E77" s="18"/>
      <c r="F77" s="1406"/>
      <c r="G77" s="18"/>
      <c r="H77" s="18"/>
      <c r="I77" s="18"/>
    </row>
    <row r="78" spans="2:9" ht="12" customHeight="1">
      <c r="B78" s="18"/>
      <c r="C78" s="18"/>
      <c r="D78" s="18"/>
      <c r="E78" s="18"/>
      <c r="F78" s="1406"/>
      <c r="G78" s="18"/>
      <c r="H78" s="18"/>
      <c r="I78" s="18"/>
    </row>
    <row r="79" spans="2:9" ht="15" customHeight="1">
      <c r="B79" s="18"/>
      <c r="C79" s="18"/>
      <c r="D79" s="18"/>
      <c r="E79" s="18"/>
      <c r="F79" s="1406"/>
      <c r="G79" s="18"/>
      <c r="H79" s="18"/>
      <c r="I79" s="18"/>
    </row>
    <row r="80" spans="2:9" ht="15" customHeight="1">
      <c r="B80" s="18"/>
      <c r="C80" s="18"/>
      <c r="D80" s="18"/>
      <c r="E80" s="18"/>
      <c r="F80" s="1406"/>
      <c r="G80" s="18"/>
      <c r="H80" s="18"/>
      <c r="I80" s="18"/>
    </row>
    <row r="81" spans="2:9" ht="15" customHeight="1">
      <c r="B81" s="18"/>
      <c r="C81" s="18"/>
      <c r="D81" s="18"/>
      <c r="E81" s="18"/>
      <c r="F81" s="1406"/>
      <c r="G81" s="18"/>
      <c r="H81" s="18"/>
      <c r="I81" s="18"/>
    </row>
    <row r="82" spans="2:9" ht="15" customHeight="1">
      <c r="B82" s="18"/>
      <c r="C82" s="18"/>
      <c r="D82" s="18"/>
      <c r="E82" s="18"/>
      <c r="F82" s="1406"/>
      <c r="G82" s="18"/>
      <c r="H82" s="18"/>
      <c r="I82" s="18"/>
    </row>
    <row r="83" spans="2:9" ht="15" customHeight="1">
      <c r="B83" s="18"/>
      <c r="C83" s="18"/>
      <c r="D83" s="18"/>
      <c r="E83" s="18"/>
      <c r="F83" s="1406"/>
      <c r="G83" s="18"/>
      <c r="H83" s="18"/>
      <c r="I83" s="18"/>
    </row>
    <row r="84" spans="2:9" ht="15" customHeight="1">
      <c r="B84" s="18"/>
      <c r="C84" s="18"/>
      <c r="D84" s="18"/>
      <c r="E84" s="18"/>
      <c r="F84" s="1406"/>
      <c r="G84" s="18"/>
      <c r="H84" s="18"/>
      <c r="I84" s="18"/>
    </row>
    <row r="85" spans="2:9" ht="15" customHeight="1">
      <c r="B85" s="18"/>
      <c r="C85" s="18"/>
      <c r="D85" s="18"/>
      <c r="E85" s="18"/>
      <c r="F85" s="1406"/>
      <c r="G85" s="18"/>
      <c r="H85" s="18"/>
      <c r="I85" s="18"/>
    </row>
    <row r="86" spans="2:9" ht="15" customHeight="1">
      <c r="B86" s="18"/>
      <c r="C86" s="18"/>
      <c r="D86" s="18"/>
      <c r="E86" s="18"/>
      <c r="F86" s="1406"/>
      <c r="G86" s="18"/>
      <c r="H86" s="18"/>
      <c r="I86" s="18"/>
    </row>
    <row r="87" spans="2:9" ht="15" customHeight="1">
      <c r="B87" s="18"/>
      <c r="C87" s="18"/>
      <c r="D87" s="18"/>
      <c r="E87" s="18"/>
      <c r="F87" s="1406"/>
      <c r="G87" s="18"/>
      <c r="H87" s="18"/>
      <c r="I87" s="18"/>
    </row>
    <row r="88" spans="2:9" ht="15" customHeight="1"/>
    <row r="89" spans="2:9" ht="15" customHeight="1"/>
    <row r="90" spans="2:9" ht="15" customHeight="1"/>
    <row r="91" spans="2:9" ht="15" customHeight="1"/>
    <row r="92" spans="2:9" ht="15" customHeight="1"/>
    <row r="93" spans="2:9" ht="15" customHeight="1"/>
    <row r="94" spans="2:9" ht="15" customHeight="1"/>
    <row r="95" spans="2:9" ht="15" customHeight="1"/>
    <row r="96" spans="2:9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sortState ref="S9:U22">
    <sortCondition descending="1" ref="S9"/>
  </sortState>
  <mergeCells count="13">
    <mergeCell ref="A1:Q1"/>
    <mergeCell ref="C43:Q44"/>
    <mergeCell ref="C42:D42"/>
    <mergeCell ref="A3:B5"/>
    <mergeCell ref="A23:B25"/>
    <mergeCell ref="K3:O3"/>
    <mergeCell ref="G3:J3"/>
    <mergeCell ref="G25:H25"/>
    <mergeCell ref="F24:F25"/>
    <mergeCell ref="C24:D24"/>
    <mergeCell ref="G24:H24"/>
    <mergeCell ref="C3:D3"/>
    <mergeCell ref="C25:D2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/>
  <dimension ref="A1:T52"/>
  <sheetViews>
    <sheetView showGridLines="0" zoomScaleNormal="100" zoomScaleSheetLayoutView="100" workbookViewId="0">
      <selection sqref="A1:P1"/>
    </sheetView>
  </sheetViews>
  <sheetFormatPr defaultRowHeight="11.25"/>
  <cols>
    <col min="1" max="1" width="5.7109375" style="448" customWidth="1"/>
    <col min="2" max="3" width="6.140625" style="448" customWidth="1"/>
    <col min="4" max="4" width="6" style="448" customWidth="1"/>
    <col min="5" max="15" width="6.140625" style="448" customWidth="1"/>
    <col min="16" max="16" width="7.7109375" style="448" customWidth="1"/>
    <col min="17" max="17" width="9.28515625" style="448" bestFit="1" customWidth="1"/>
    <col min="18" max="18" width="11.42578125" style="448" bestFit="1" customWidth="1"/>
    <col min="19" max="257" width="9.140625" style="448"/>
    <col min="258" max="270" width="10.7109375" style="448" customWidth="1"/>
    <col min="271" max="513" width="9.140625" style="448"/>
    <col min="514" max="526" width="10.7109375" style="448" customWidth="1"/>
    <col min="527" max="769" width="9.140625" style="448"/>
    <col min="770" max="782" width="10.7109375" style="448" customWidth="1"/>
    <col min="783" max="1025" width="9.140625" style="448"/>
    <col min="1026" max="1038" width="10.7109375" style="448" customWidth="1"/>
    <col min="1039" max="1281" width="9.140625" style="448"/>
    <col min="1282" max="1294" width="10.7109375" style="448" customWidth="1"/>
    <col min="1295" max="1537" width="9.140625" style="448"/>
    <col min="1538" max="1550" width="10.7109375" style="448" customWidth="1"/>
    <col min="1551" max="1793" width="9.140625" style="448"/>
    <col min="1794" max="1806" width="10.7109375" style="448" customWidth="1"/>
    <col min="1807" max="2049" width="9.140625" style="448"/>
    <col min="2050" max="2062" width="10.7109375" style="448" customWidth="1"/>
    <col min="2063" max="2305" width="9.140625" style="448"/>
    <col min="2306" max="2318" width="10.7109375" style="448" customWidth="1"/>
    <col min="2319" max="2561" width="9.140625" style="448"/>
    <col min="2562" max="2574" width="10.7109375" style="448" customWidth="1"/>
    <col min="2575" max="2817" width="9.140625" style="448"/>
    <col min="2818" max="2830" width="10.7109375" style="448" customWidth="1"/>
    <col min="2831" max="3073" width="9.140625" style="448"/>
    <col min="3074" max="3086" width="10.7109375" style="448" customWidth="1"/>
    <col min="3087" max="3329" width="9.140625" style="448"/>
    <col min="3330" max="3342" width="10.7109375" style="448" customWidth="1"/>
    <col min="3343" max="3585" width="9.140625" style="448"/>
    <col min="3586" max="3598" width="10.7109375" style="448" customWidth="1"/>
    <col min="3599" max="3841" width="9.140625" style="448"/>
    <col min="3842" max="3854" width="10.7109375" style="448" customWidth="1"/>
    <col min="3855" max="4097" width="9.140625" style="448"/>
    <col min="4098" max="4110" width="10.7109375" style="448" customWidth="1"/>
    <col min="4111" max="4353" width="9.140625" style="448"/>
    <col min="4354" max="4366" width="10.7109375" style="448" customWidth="1"/>
    <col min="4367" max="4609" width="9.140625" style="448"/>
    <col min="4610" max="4622" width="10.7109375" style="448" customWidth="1"/>
    <col min="4623" max="4865" width="9.140625" style="448"/>
    <col min="4866" max="4878" width="10.7109375" style="448" customWidth="1"/>
    <col min="4879" max="5121" width="9.140625" style="448"/>
    <col min="5122" max="5134" width="10.7109375" style="448" customWidth="1"/>
    <col min="5135" max="5377" width="9.140625" style="448"/>
    <col min="5378" max="5390" width="10.7109375" style="448" customWidth="1"/>
    <col min="5391" max="5633" width="9.140625" style="448"/>
    <col min="5634" max="5646" width="10.7109375" style="448" customWidth="1"/>
    <col min="5647" max="5889" width="9.140625" style="448"/>
    <col min="5890" max="5902" width="10.7109375" style="448" customWidth="1"/>
    <col min="5903" max="6145" width="9.140625" style="448"/>
    <col min="6146" max="6158" width="10.7109375" style="448" customWidth="1"/>
    <col min="6159" max="6401" width="9.140625" style="448"/>
    <col min="6402" max="6414" width="10.7109375" style="448" customWidth="1"/>
    <col min="6415" max="6657" width="9.140625" style="448"/>
    <col min="6658" max="6670" width="10.7109375" style="448" customWidth="1"/>
    <col min="6671" max="6913" width="9.140625" style="448"/>
    <col min="6914" max="6926" width="10.7109375" style="448" customWidth="1"/>
    <col min="6927" max="7169" width="9.140625" style="448"/>
    <col min="7170" max="7182" width="10.7109375" style="448" customWidth="1"/>
    <col min="7183" max="7425" width="9.140625" style="448"/>
    <col min="7426" max="7438" width="10.7109375" style="448" customWidth="1"/>
    <col min="7439" max="7681" width="9.140625" style="448"/>
    <col min="7682" max="7694" width="10.7109375" style="448" customWidth="1"/>
    <col min="7695" max="7937" width="9.140625" style="448"/>
    <col min="7938" max="7950" width="10.7109375" style="448" customWidth="1"/>
    <col min="7951" max="8193" width="9.140625" style="448"/>
    <col min="8194" max="8206" width="10.7109375" style="448" customWidth="1"/>
    <col min="8207" max="8449" width="9.140625" style="448"/>
    <col min="8450" max="8462" width="10.7109375" style="448" customWidth="1"/>
    <col min="8463" max="8705" width="9.140625" style="448"/>
    <col min="8706" max="8718" width="10.7109375" style="448" customWidth="1"/>
    <col min="8719" max="8961" width="9.140625" style="448"/>
    <col min="8962" max="8974" width="10.7109375" style="448" customWidth="1"/>
    <col min="8975" max="9217" width="9.140625" style="448"/>
    <col min="9218" max="9230" width="10.7109375" style="448" customWidth="1"/>
    <col min="9231" max="9473" width="9.140625" style="448"/>
    <col min="9474" max="9486" width="10.7109375" style="448" customWidth="1"/>
    <col min="9487" max="9729" width="9.140625" style="448"/>
    <col min="9730" max="9742" width="10.7109375" style="448" customWidth="1"/>
    <col min="9743" max="9985" width="9.140625" style="448"/>
    <col min="9986" max="9998" width="10.7109375" style="448" customWidth="1"/>
    <col min="9999" max="10241" width="9.140625" style="448"/>
    <col min="10242" max="10254" width="10.7109375" style="448" customWidth="1"/>
    <col min="10255" max="10497" width="9.140625" style="448"/>
    <col min="10498" max="10510" width="10.7109375" style="448" customWidth="1"/>
    <col min="10511" max="10753" width="9.140625" style="448"/>
    <col min="10754" max="10766" width="10.7109375" style="448" customWidth="1"/>
    <col min="10767" max="11009" width="9.140625" style="448"/>
    <col min="11010" max="11022" width="10.7109375" style="448" customWidth="1"/>
    <col min="11023" max="11265" width="9.140625" style="448"/>
    <col min="11266" max="11278" width="10.7109375" style="448" customWidth="1"/>
    <col min="11279" max="11521" width="9.140625" style="448"/>
    <col min="11522" max="11534" width="10.7109375" style="448" customWidth="1"/>
    <col min="11535" max="11777" width="9.140625" style="448"/>
    <col min="11778" max="11790" width="10.7109375" style="448" customWidth="1"/>
    <col min="11791" max="12033" width="9.140625" style="448"/>
    <col min="12034" max="12046" width="10.7109375" style="448" customWidth="1"/>
    <col min="12047" max="12289" width="9.140625" style="448"/>
    <col min="12290" max="12302" width="10.7109375" style="448" customWidth="1"/>
    <col min="12303" max="12545" width="9.140625" style="448"/>
    <col min="12546" max="12558" width="10.7109375" style="448" customWidth="1"/>
    <col min="12559" max="12801" width="9.140625" style="448"/>
    <col min="12802" max="12814" width="10.7109375" style="448" customWidth="1"/>
    <col min="12815" max="13057" width="9.140625" style="448"/>
    <col min="13058" max="13070" width="10.7109375" style="448" customWidth="1"/>
    <col min="13071" max="13313" width="9.140625" style="448"/>
    <col min="13314" max="13326" width="10.7109375" style="448" customWidth="1"/>
    <col min="13327" max="13569" width="9.140625" style="448"/>
    <col min="13570" max="13582" width="10.7109375" style="448" customWidth="1"/>
    <col min="13583" max="13825" width="9.140625" style="448"/>
    <col min="13826" max="13838" width="10.7109375" style="448" customWidth="1"/>
    <col min="13839" max="14081" width="9.140625" style="448"/>
    <col min="14082" max="14094" width="10.7109375" style="448" customWidth="1"/>
    <col min="14095" max="14337" width="9.140625" style="448"/>
    <col min="14338" max="14350" width="10.7109375" style="448" customWidth="1"/>
    <col min="14351" max="14593" width="9.140625" style="448"/>
    <col min="14594" max="14606" width="10.7109375" style="448" customWidth="1"/>
    <col min="14607" max="14849" width="9.140625" style="448"/>
    <col min="14850" max="14862" width="10.7109375" style="448" customWidth="1"/>
    <col min="14863" max="15105" width="9.140625" style="448"/>
    <col min="15106" max="15118" width="10.7109375" style="448" customWidth="1"/>
    <col min="15119" max="15361" width="9.140625" style="448"/>
    <col min="15362" max="15374" width="10.7109375" style="448" customWidth="1"/>
    <col min="15375" max="15617" width="9.140625" style="448"/>
    <col min="15618" max="15630" width="10.7109375" style="448" customWidth="1"/>
    <col min="15631" max="15873" width="9.140625" style="448"/>
    <col min="15874" max="15886" width="10.7109375" style="448" customWidth="1"/>
    <col min="15887" max="16129" width="9.140625" style="448"/>
    <col min="16130" max="16142" width="10.7109375" style="448" customWidth="1"/>
    <col min="16143" max="16384" width="9.140625" style="448"/>
  </cols>
  <sheetData>
    <row r="1" spans="1:20" ht="18" customHeight="1">
      <c r="A1" s="1582" t="s">
        <v>527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</row>
    <row r="2" spans="1:20" ht="5.0999999999999996" customHeight="1">
      <c r="A2" s="1845"/>
      <c r="B2" s="1845"/>
      <c r="C2" s="1845"/>
      <c r="D2" s="1845"/>
      <c r="E2" s="1845"/>
      <c r="F2" s="1845"/>
      <c r="G2" s="1845"/>
      <c r="H2" s="1845"/>
      <c r="I2" s="1845"/>
      <c r="J2" s="485"/>
      <c r="K2" s="484"/>
      <c r="L2" s="484"/>
      <c r="M2" s="484"/>
      <c r="N2" s="484"/>
      <c r="O2" s="484"/>
      <c r="P2" s="484"/>
    </row>
    <row r="3" spans="1:20" ht="17.25" customHeight="1">
      <c r="A3" s="1674">
        <v>2019</v>
      </c>
      <c r="B3" s="1675"/>
      <c r="C3" s="1675"/>
      <c r="D3" s="1675"/>
      <c r="E3" s="1675"/>
      <c r="F3" s="1675"/>
      <c r="G3" s="1675"/>
      <c r="H3" s="1675"/>
      <c r="I3" s="1675"/>
      <c r="J3" s="1675"/>
      <c r="K3" s="1675"/>
      <c r="L3" s="1675"/>
      <c r="M3" s="1675"/>
      <c r="N3" s="1675"/>
      <c r="O3" s="1675"/>
      <c r="P3" s="1676"/>
    </row>
    <row r="4" spans="1:20" ht="63" customHeight="1">
      <c r="A4" s="260" t="s">
        <v>474</v>
      </c>
      <c r="B4" s="169" t="s">
        <v>177</v>
      </c>
      <c r="C4" s="164" t="s">
        <v>178</v>
      </c>
      <c r="D4" s="169" t="s">
        <v>179</v>
      </c>
      <c r="E4" s="164" t="s">
        <v>226</v>
      </c>
      <c r="F4" s="169" t="s">
        <v>180</v>
      </c>
      <c r="G4" s="164" t="s">
        <v>181</v>
      </c>
      <c r="H4" s="169" t="s">
        <v>182</v>
      </c>
      <c r="I4" s="164" t="s">
        <v>183</v>
      </c>
      <c r="J4" s="169" t="s">
        <v>184</v>
      </c>
      <c r="K4" s="164" t="s">
        <v>185</v>
      </c>
      <c r="L4" s="169" t="s">
        <v>186</v>
      </c>
      <c r="M4" s="164" t="s">
        <v>187</v>
      </c>
      <c r="N4" s="169" t="s">
        <v>188</v>
      </c>
      <c r="O4" s="315" t="s">
        <v>189</v>
      </c>
      <c r="P4" s="175" t="s">
        <v>176</v>
      </c>
    </row>
    <row r="5" spans="1:20" ht="15" customHeight="1">
      <c r="A5" s="511" t="s">
        <v>4</v>
      </c>
      <c r="B5" s="1021">
        <f>'11.1'!D11</f>
        <v>99</v>
      </c>
      <c r="C5" s="1411">
        <f>'11.1'!D18</f>
        <v>200</v>
      </c>
      <c r="D5" s="1131">
        <f>'11.1'!D25</f>
        <v>49</v>
      </c>
      <c r="E5" s="1133">
        <f>'11.1'!D32</f>
        <v>81</v>
      </c>
      <c r="F5" s="1131">
        <f>'11.1'!D39</f>
        <v>94</v>
      </c>
      <c r="G5" s="1133">
        <f>'11.1'!D46</f>
        <v>178</v>
      </c>
      <c r="H5" s="1021">
        <f>'11.1'!D53</f>
        <v>115</v>
      </c>
      <c r="I5" s="1411">
        <f>'11.1'!D67</f>
        <v>76</v>
      </c>
      <c r="J5" s="1131">
        <f>'11.1'!D74</f>
        <v>79</v>
      </c>
      <c r="K5" s="1133">
        <f>'11.1'!D81</f>
        <v>178</v>
      </c>
      <c r="L5" s="1131">
        <f>'11.1'!D88</f>
        <v>190</v>
      </c>
      <c r="M5" s="1133">
        <f>'11.1'!D95</f>
        <v>137</v>
      </c>
      <c r="N5" s="1021">
        <f>'11.1'!D102</f>
        <v>94</v>
      </c>
      <c r="O5" s="1131">
        <f>'11.1'!D109</f>
        <v>70</v>
      </c>
      <c r="P5" s="1279">
        <f t="shared" ref="P5:P10" si="0">SUM(B5:O5)</f>
        <v>1640</v>
      </c>
      <c r="Q5" s="1145"/>
      <c r="R5" s="462"/>
      <c r="S5" s="462"/>
      <c r="T5" s="462"/>
    </row>
    <row r="6" spans="1:20" ht="15" customHeight="1">
      <c r="A6" s="547" t="s">
        <v>5</v>
      </c>
      <c r="B6" s="1021">
        <f>'11.1'!D12</f>
        <v>309</v>
      </c>
      <c r="C6" s="1412">
        <f>'11.1'!D19</f>
        <v>854</v>
      </c>
      <c r="D6" s="1131">
        <f>'11.1'!D26</f>
        <v>191</v>
      </c>
      <c r="E6" s="1149">
        <f>'11.1'!D33</f>
        <v>241</v>
      </c>
      <c r="F6" s="1131">
        <f>'11.1'!D40</f>
        <v>307</v>
      </c>
      <c r="G6" s="1149">
        <f>'11.1'!D47</f>
        <v>477</v>
      </c>
      <c r="H6" s="1131">
        <f>'11.1'!D54</f>
        <v>382</v>
      </c>
      <c r="I6" s="1412">
        <f>'11.1'!D68</f>
        <v>294</v>
      </c>
      <c r="J6" s="1131">
        <f>'11.1'!D75</f>
        <v>336</v>
      </c>
      <c r="K6" s="1149">
        <f>'11.1'!D82</f>
        <v>1575</v>
      </c>
      <c r="L6" s="1131">
        <f>'11.1'!D89</f>
        <v>648</v>
      </c>
      <c r="M6" s="1149">
        <f>'11.1'!D96</f>
        <v>322</v>
      </c>
      <c r="N6" s="1021">
        <f>'11.1'!D103</f>
        <v>331</v>
      </c>
      <c r="O6" s="1131">
        <f>'11.1'!D110</f>
        <v>332</v>
      </c>
      <c r="P6" s="1280">
        <f t="shared" si="0"/>
        <v>6599</v>
      </c>
      <c r="Q6" s="461"/>
      <c r="R6" s="462"/>
      <c r="S6" s="462"/>
      <c r="T6" s="462"/>
    </row>
    <row r="7" spans="1:20" ht="15" customHeight="1">
      <c r="A7" s="547" t="s">
        <v>6</v>
      </c>
      <c r="B7" s="1021">
        <f>'11.1'!D13</f>
        <v>9415</v>
      </c>
      <c r="C7" s="1412">
        <f>'11.1'!D20</f>
        <v>24794</v>
      </c>
      <c r="D7" s="1131">
        <f>'11.1'!D27</f>
        <v>6043</v>
      </c>
      <c r="E7" s="1149">
        <f>'11.1'!D34</f>
        <v>9776</v>
      </c>
      <c r="F7" s="1131">
        <f>'11.1'!D41</f>
        <v>8920</v>
      </c>
      <c r="G7" s="1149">
        <f>'11.1'!D48</f>
        <v>18413</v>
      </c>
      <c r="H7" s="1131">
        <f>'11.1'!D55</f>
        <v>13311</v>
      </c>
      <c r="I7" s="1412">
        <f>'11.1'!D69</f>
        <v>11248</v>
      </c>
      <c r="J7" s="1131">
        <f>'11.1'!D76</f>
        <v>11953</v>
      </c>
      <c r="K7" s="1149">
        <f>'11.1'!D83</f>
        <v>39208</v>
      </c>
      <c r="L7" s="1131">
        <f>'11.1'!D90</f>
        <v>18854</v>
      </c>
      <c r="M7" s="1149">
        <f>'11.1'!D97</f>
        <v>12730</v>
      </c>
      <c r="N7" s="1021">
        <f>'11.1'!D104</f>
        <v>10799</v>
      </c>
      <c r="O7" s="1131">
        <f>'11.1'!D111</f>
        <v>10775</v>
      </c>
      <c r="P7" s="1280">
        <f t="shared" si="0"/>
        <v>206239</v>
      </c>
      <c r="Q7" s="1151"/>
      <c r="R7" s="462"/>
      <c r="S7" s="462"/>
      <c r="T7" s="462"/>
    </row>
    <row r="8" spans="1:20" ht="15" customHeight="1">
      <c r="A8" s="547" t="s">
        <v>7</v>
      </c>
      <c r="B8" s="1021">
        <f>'11.1'!D14</f>
        <v>94753</v>
      </c>
      <c r="C8" s="1412">
        <f>'11.1'!D21</f>
        <v>360941</v>
      </c>
      <c r="D8" s="1131">
        <f>'11.1'!D28</f>
        <v>78605</v>
      </c>
      <c r="E8" s="1149">
        <f>'11.1'!D35</f>
        <v>108124</v>
      </c>
      <c r="F8" s="1131">
        <f>'11.1'!D42</f>
        <v>84022</v>
      </c>
      <c r="G8" s="1149">
        <f>'11.1'!D49</f>
        <v>362431</v>
      </c>
      <c r="H8" s="1131">
        <f>'11.1'!D56</f>
        <v>174277</v>
      </c>
      <c r="I8" s="1412">
        <f>'11.1'!D70</f>
        <v>125271</v>
      </c>
      <c r="J8" s="1131">
        <f>'11.1'!D77</f>
        <v>147577</v>
      </c>
      <c r="K8" s="1149">
        <f>'11.1'!D84</f>
        <v>379351</v>
      </c>
      <c r="L8" s="1131">
        <f>'11.1'!D91</f>
        <v>238857</v>
      </c>
      <c r="M8" s="1149">
        <f>'11.1'!D98</f>
        <v>210542</v>
      </c>
      <c r="N8" s="1021">
        <f>'11.1'!D105</f>
        <v>108571</v>
      </c>
      <c r="O8" s="1131">
        <f>'11.1'!D112</f>
        <v>146471</v>
      </c>
      <c r="P8" s="1280">
        <f t="shared" si="0"/>
        <v>2619793</v>
      </c>
      <c r="Q8" s="461"/>
      <c r="R8" s="462"/>
      <c r="S8" s="462"/>
      <c r="T8" s="462"/>
    </row>
    <row r="9" spans="1:20" ht="15" customHeight="1">
      <c r="A9" s="522" t="s">
        <v>232</v>
      </c>
      <c r="B9" s="1124">
        <f>'11.1'!D15</f>
        <v>13</v>
      </c>
      <c r="C9" s="1413">
        <f>'11.1'!D22</f>
        <v>27</v>
      </c>
      <c r="D9" s="1282">
        <f>'11.1'!D29</f>
        <v>6</v>
      </c>
      <c r="E9" s="1139">
        <f>'11.1'!D36</f>
        <v>16</v>
      </c>
      <c r="F9" s="1282">
        <f>'11.1'!D43</f>
        <v>8</v>
      </c>
      <c r="G9" s="1139">
        <f>'11.1'!D50</f>
        <v>28</v>
      </c>
      <c r="H9" s="1282">
        <f>'11.1'!D57</f>
        <v>15</v>
      </c>
      <c r="I9" s="1413">
        <f>'11.1'!D71</f>
        <v>13</v>
      </c>
      <c r="J9" s="1282">
        <f>'11.1'!D78</f>
        <v>12</v>
      </c>
      <c r="K9" s="1139">
        <f>'11.1'!D85</f>
        <v>30</v>
      </c>
      <c r="L9" s="1282">
        <f>'11.1'!D92</f>
        <v>29</v>
      </c>
      <c r="M9" s="1139">
        <f>'11.1'!D99</f>
        <v>17</v>
      </c>
      <c r="N9" s="1124">
        <f>'11.1'!D106</f>
        <v>13</v>
      </c>
      <c r="O9" s="1137">
        <f>'11.1'!D113</f>
        <v>11</v>
      </c>
      <c r="P9" s="1281">
        <f t="shared" si="0"/>
        <v>238</v>
      </c>
      <c r="Q9" s="461"/>
      <c r="R9" s="462"/>
      <c r="S9" s="462"/>
      <c r="T9" s="462"/>
    </row>
    <row r="10" spans="1:20" ht="15" customHeight="1">
      <c r="A10" s="101" t="s">
        <v>8</v>
      </c>
      <c r="B10" s="258">
        <f>SUM(B5:B9)</f>
        <v>104589</v>
      </c>
      <c r="C10" s="314">
        <f t="shared" ref="C10:O10" si="1">SUM(C5:C9)</f>
        <v>386816</v>
      </c>
      <c r="D10" s="258">
        <f t="shared" si="1"/>
        <v>84894</v>
      </c>
      <c r="E10" s="314">
        <f t="shared" si="1"/>
        <v>118238</v>
      </c>
      <c r="F10" s="258">
        <f t="shared" si="1"/>
        <v>93351</v>
      </c>
      <c r="G10" s="314">
        <f t="shared" si="1"/>
        <v>381527</v>
      </c>
      <c r="H10" s="258">
        <f t="shared" si="1"/>
        <v>188100</v>
      </c>
      <c r="I10" s="314">
        <f t="shared" si="1"/>
        <v>136902</v>
      </c>
      <c r="J10" s="258">
        <f t="shared" si="1"/>
        <v>159957</v>
      </c>
      <c r="K10" s="314">
        <f t="shared" si="1"/>
        <v>420342</v>
      </c>
      <c r="L10" s="258">
        <f t="shared" si="1"/>
        <v>258578</v>
      </c>
      <c r="M10" s="314">
        <f t="shared" si="1"/>
        <v>223748</v>
      </c>
      <c r="N10" s="258">
        <f t="shared" si="1"/>
        <v>119808</v>
      </c>
      <c r="O10" s="257">
        <f t="shared" si="1"/>
        <v>157659</v>
      </c>
      <c r="P10" s="316">
        <f t="shared" si="0"/>
        <v>2834509</v>
      </c>
      <c r="Q10" s="461"/>
      <c r="R10" s="452"/>
      <c r="S10" s="462"/>
      <c r="T10" s="462"/>
    </row>
    <row r="11" spans="1:20" ht="7.5" customHeight="1">
      <c r="A11" s="635"/>
      <c r="B11" s="1021"/>
      <c r="C11" s="1131"/>
      <c r="D11" s="1131"/>
      <c r="E11" s="1131"/>
      <c r="F11" s="1131"/>
      <c r="G11" s="1131"/>
      <c r="H11" s="1131"/>
      <c r="I11" s="1131"/>
      <c r="J11" s="1131"/>
      <c r="K11" s="1021"/>
      <c r="L11" s="1131"/>
      <c r="M11" s="1131"/>
      <c r="N11" s="1131"/>
      <c r="O11" s="1131"/>
      <c r="P11" s="1131"/>
      <c r="Q11" s="461"/>
      <c r="R11" s="462"/>
      <c r="S11" s="462"/>
      <c r="T11" s="462"/>
    </row>
    <row r="12" spans="1:20" ht="9.9499999999999993" customHeight="1">
      <c r="A12" s="1905"/>
      <c r="B12" s="1905"/>
      <c r="C12" s="1905"/>
      <c r="D12" s="1905"/>
      <c r="E12" s="1906"/>
      <c r="F12" s="1906"/>
      <c r="G12" s="1906"/>
      <c r="H12" s="1906"/>
      <c r="I12" s="1906"/>
      <c r="J12" s="1906"/>
      <c r="K12" s="1906"/>
      <c r="L12" s="1906"/>
      <c r="M12" s="1906"/>
      <c r="N12" s="1906"/>
      <c r="O12" s="1906"/>
      <c r="P12" s="1906"/>
      <c r="Q12" s="461"/>
      <c r="R12" s="462"/>
      <c r="S12" s="462"/>
      <c r="T12" s="462"/>
    </row>
    <row r="13" spans="1:20" ht="15" customHeight="1">
      <c r="B13" s="1040"/>
      <c r="C13" s="1040"/>
      <c r="D13" s="1584" t="s">
        <v>293</v>
      </c>
      <c r="E13" s="1584"/>
      <c r="F13" s="1040"/>
      <c r="G13" s="1040"/>
      <c r="H13" s="1131"/>
      <c r="I13" s="1131"/>
      <c r="K13" s="1131"/>
      <c r="L13" s="1904" t="s">
        <v>294</v>
      </c>
      <c r="M13" s="1904"/>
      <c r="N13" s="1904"/>
      <c r="O13" s="1904"/>
      <c r="P13" s="1131"/>
      <c r="Q13" s="461"/>
      <c r="R13" s="462"/>
      <c r="S13" s="462"/>
      <c r="T13" s="462"/>
    </row>
    <row r="14" spans="1:20" ht="15" customHeight="1">
      <c r="A14" s="635"/>
      <c r="B14" s="1021"/>
      <c r="C14" s="1131"/>
      <c r="D14" s="1131"/>
      <c r="E14" s="1131"/>
      <c r="F14" s="1131"/>
      <c r="G14" s="1131"/>
      <c r="H14" s="1131"/>
      <c r="I14" s="1131"/>
      <c r="J14" s="1131"/>
      <c r="K14" s="1021"/>
      <c r="L14" s="1131"/>
      <c r="M14" s="1131"/>
      <c r="N14" s="1131"/>
      <c r="O14" s="1131"/>
      <c r="P14" s="1131"/>
      <c r="Q14" s="461"/>
      <c r="R14" s="462"/>
      <c r="S14" s="462"/>
      <c r="T14" s="462"/>
    </row>
    <row r="15" spans="1:20" ht="15" customHeight="1">
      <c r="A15" s="635"/>
      <c r="B15" s="1021"/>
      <c r="C15" s="1131"/>
      <c r="D15" s="1131"/>
      <c r="E15" s="1131"/>
      <c r="F15" s="1131"/>
      <c r="G15" s="1131"/>
      <c r="H15" s="1131"/>
      <c r="I15" s="1131"/>
      <c r="J15" s="1131"/>
      <c r="K15" s="1021"/>
      <c r="L15" s="1131"/>
      <c r="M15" s="1131"/>
      <c r="N15" s="1131"/>
      <c r="O15" s="1131"/>
      <c r="P15" s="1131"/>
      <c r="Q15" s="461"/>
      <c r="R15" s="462"/>
      <c r="S15" s="462"/>
      <c r="T15" s="462"/>
    </row>
    <row r="16" spans="1:20" ht="15" customHeight="1">
      <c r="A16" s="635"/>
      <c r="B16" s="1021"/>
      <c r="C16" s="1131"/>
      <c r="D16" s="1131"/>
      <c r="E16" s="1131"/>
      <c r="F16" s="1131"/>
      <c r="G16" s="1131"/>
      <c r="H16" s="1131"/>
      <c r="I16" s="1131"/>
      <c r="J16" s="1131"/>
      <c r="K16" s="1021"/>
      <c r="L16" s="1131"/>
      <c r="M16" s="1131"/>
      <c r="N16" s="1131"/>
      <c r="O16" s="1131"/>
      <c r="P16" s="1131"/>
      <c r="Q16" s="461"/>
      <c r="R16" s="462"/>
      <c r="S16" s="462"/>
      <c r="T16" s="462"/>
    </row>
    <row r="17" spans="1:20" ht="15" customHeight="1">
      <c r="A17" s="635"/>
      <c r="B17" s="1021"/>
      <c r="C17" s="1131"/>
      <c r="D17" s="1131"/>
      <c r="E17" s="1131"/>
      <c r="F17" s="1131"/>
      <c r="G17" s="1131"/>
      <c r="H17" s="1131"/>
      <c r="I17" s="1131"/>
      <c r="J17" s="1131"/>
      <c r="K17" s="1021"/>
      <c r="L17" s="1131"/>
      <c r="M17" s="1131"/>
      <c r="N17" s="1131"/>
      <c r="O17" s="1131"/>
      <c r="P17" s="1131"/>
      <c r="Q17" s="461"/>
      <c r="R17" s="462"/>
      <c r="S17" s="462"/>
      <c r="T17" s="462"/>
    </row>
    <row r="18" spans="1:20" ht="15" customHeight="1">
      <c r="A18" s="635"/>
      <c r="B18" s="1021"/>
      <c r="C18" s="1021"/>
      <c r="D18" s="1021"/>
      <c r="E18" s="1021"/>
      <c r="F18" s="1021"/>
      <c r="G18" s="1021"/>
      <c r="H18" s="1021"/>
      <c r="I18" s="1021"/>
      <c r="J18" s="1021"/>
      <c r="K18" s="1021"/>
      <c r="L18" s="1021"/>
      <c r="M18" s="1021"/>
      <c r="N18" s="1021"/>
      <c r="O18" s="1021"/>
      <c r="P18" s="1021"/>
    </row>
    <row r="19" spans="1:20" ht="15" customHeight="1">
      <c r="A19" s="635"/>
      <c r="B19" s="1021"/>
      <c r="C19" s="1021"/>
      <c r="D19" s="1021"/>
      <c r="E19" s="1021"/>
      <c r="F19" s="1021"/>
      <c r="G19" s="1021"/>
      <c r="H19" s="1021"/>
      <c r="I19" s="1021"/>
      <c r="J19" s="1021"/>
      <c r="K19" s="1021"/>
      <c r="L19" s="1021"/>
      <c r="M19" s="1021"/>
      <c r="N19" s="1021"/>
      <c r="O19" s="1021"/>
      <c r="P19" s="1021"/>
    </row>
    <row r="20" spans="1:20" ht="15" customHeight="1">
      <c r="A20" s="635"/>
      <c r="B20" s="1021"/>
      <c r="C20" s="1021"/>
      <c r="D20" s="1021"/>
      <c r="E20" s="1021"/>
      <c r="F20" s="1021"/>
      <c r="G20" s="1021"/>
      <c r="H20" s="1021"/>
      <c r="I20" s="1021"/>
      <c r="J20" s="1021"/>
      <c r="K20" s="1021"/>
      <c r="L20" s="1021"/>
      <c r="M20" s="1021"/>
      <c r="N20" s="1021"/>
      <c r="O20" s="1021"/>
      <c r="P20" s="1021"/>
    </row>
    <row r="21" spans="1:20" ht="15" customHeight="1">
      <c r="A21" s="635"/>
      <c r="B21" s="1021"/>
      <c r="C21" s="1021"/>
      <c r="D21" s="1021"/>
      <c r="E21" s="1021"/>
      <c r="F21" s="1021"/>
      <c r="G21" s="1021"/>
      <c r="H21" s="1021"/>
      <c r="I21" s="1021"/>
      <c r="J21" s="1021"/>
      <c r="K21" s="1021"/>
      <c r="L21" s="1021"/>
      <c r="M21" s="1021"/>
      <c r="N21" s="1021"/>
      <c r="O21" s="1021"/>
      <c r="P21" s="1021"/>
    </row>
    <row r="22" spans="1:20" ht="15" customHeight="1">
      <c r="A22" s="635"/>
      <c r="B22" s="1021"/>
      <c r="C22" s="1021"/>
      <c r="D22" s="1021"/>
      <c r="E22" s="1021"/>
      <c r="F22" s="1021"/>
      <c r="G22" s="1021"/>
      <c r="H22" s="1021"/>
      <c r="I22" s="1021"/>
      <c r="J22" s="1021"/>
      <c r="K22" s="1021"/>
      <c r="L22" s="1021"/>
      <c r="M22" s="1021"/>
      <c r="N22" s="1021"/>
      <c r="O22" s="1021"/>
      <c r="P22" s="1021"/>
    </row>
    <row r="23" spans="1:20" ht="15" customHeight="1">
      <c r="A23" s="635"/>
      <c r="B23" s="1021"/>
      <c r="C23" s="1021"/>
      <c r="D23" s="1021"/>
      <c r="E23" s="1021"/>
      <c r="F23" s="1021"/>
      <c r="G23" s="1021"/>
      <c r="H23" s="1021"/>
      <c r="I23" s="1021"/>
      <c r="J23" s="1021"/>
      <c r="K23" s="1021"/>
      <c r="L23" s="1021"/>
      <c r="M23" s="1021"/>
      <c r="N23" s="1021"/>
      <c r="O23" s="1021"/>
      <c r="P23" s="1021"/>
    </row>
    <row r="24" spans="1:20" ht="15" customHeight="1">
      <c r="B24" s="1040"/>
      <c r="D24" s="1584" t="s">
        <v>295</v>
      </c>
      <c r="E24" s="1584"/>
      <c r="F24" s="1040"/>
      <c r="G24" s="1040"/>
      <c r="H24" s="1021"/>
      <c r="I24" s="1021"/>
      <c r="L24" s="1904" t="s">
        <v>296</v>
      </c>
      <c r="M24" s="1904"/>
      <c r="N24" s="1904"/>
      <c r="O24" s="1904"/>
      <c r="P24" s="1131"/>
      <c r="Q24" s="1131"/>
      <c r="R24" s="1131"/>
    </row>
    <row r="25" spans="1:20" ht="15" customHeight="1">
      <c r="A25" s="635"/>
      <c r="B25" s="1021"/>
      <c r="C25" s="1021"/>
      <c r="D25" s="1021"/>
      <c r="E25" s="1021"/>
      <c r="F25" s="1021"/>
      <c r="G25" s="1021"/>
      <c r="H25" s="1021"/>
      <c r="I25" s="1021"/>
      <c r="J25" s="1021"/>
      <c r="K25" s="1021"/>
      <c r="L25" s="1021"/>
      <c r="M25" s="1021"/>
      <c r="N25" s="1021"/>
      <c r="O25" s="1021"/>
      <c r="P25" s="1021"/>
    </row>
    <row r="26" spans="1:20" ht="15" customHeight="1">
      <c r="A26" s="635"/>
      <c r="B26" s="1021"/>
      <c r="C26" s="1021"/>
      <c r="D26" s="1021"/>
      <c r="E26" s="1021"/>
      <c r="F26" s="1021"/>
      <c r="G26" s="1021"/>
      <c r="H26" s="1021"/>
      <c r="I26" s="1021"/>
      <c r="J26" s="1021"/>
      <c r="K26" s="1021"/>
      <c r="L26" s="1021"/>
      <c r="M26" s="1021"/>
      <c r="N26" s="1021"/>
      <c r="O26" s="1021"/>
      <c r="P26" s="1021"/>
    </row>
    <row r="27" spans="1:20" ht="9.75" customHeight="1"/>
    <row r="29" spans="1:20" ht="12" customHeight="1">
      <c r="A29" s="1015"/>
      <c r="B29" s="1015"/>
      <c r="C29" s="1015"/>
      <c r="H29" s="1015"/>
      <c r="I29" s="1015"/>
      <c r="J29" s="1015"/>
      <c r="K29" s="1015"/>
      <c r="N29" s="452"/>
      <c r="O29" s="1015"/>
      <c r="P29" s="1015"/>
    </row>
    <row r="30" spans="1:20" ht="12" customHeight="1">
      <c r="E30" s="449"/>
      <c r="F30" s="449"/>
      <c r="G30" s="449"/>
      <c r="H30" s="449"/>
      <c r="L30" s="449"/>
      <c r="M30" s="449"/>
      <c r="N30" s="452"/>
    </row>
    <row r="31" spans="1:20" ht="12" customHeight="1">
      <c r="E31" s="449"/>
      <c r="F31" s="449"/>
      <c r="G31" s="449"/>
      <c r="L31" s="449"/>
      <c r="M31" s="449"/>
      <c r="N31" s="452"/>
    </row>
    <row r="32" spans="1:20" ht="12" customHeight="1">
      <c r="E32" s="449"/>
      <c r="F32" s="449"/>
      <c r="G32" s="449"/>
      <c r="L32" s="449"/>
      <c r="M32" s="449"/>
      <c r="N32" s="452"/>
    </row>
    <row r="33" spans="2:16" ht="12" customHeight="1">
      <c r="E33" s="449"/>
      <c r="F33" s="449"/>
      <c r="G33" s="449"/>
      <c r="L33" s="449"/>
      <c r="M33" s="449"/>
      <c r="N33" s="449"/>
    </row>
    <row r="34" spans="2:16" ht="12" customHeight="1">
      <c r="E34" s="449"/>
      <c r="F34" s="449"/>
      <c r="G34" s="449"/>
      <c r="L34" s="449"/>
      <c r="M34" s="449"/>
      <c r="N34" s="449"/>
    </row>
    <row r="35" spans="2:16" ht="12" customHeight="1">
      <c r="E35" s="449"/>
      <c r="F35" s="449"/>
      <c r="G35" s="449"/>
      <c r="L35" s="449"/>
      <c r="M35" s="449"/>
      <c r="N35" s="449"/>
    </row>
    <row r="36" spans="2:16" ht="12" customHeight="1">
      <c r="E36" s="449"/>
      <c r="F36" s="449"/>
      <c r="G36" s="449"/>
      <c r="L36" s="449"/>
      <c r="M36" s="449"/>
      <c r="N36" s="449"/>
    </row>
    <row r="37" spans="2:16" ht="12" customHeight="1">
      <c r="E37" s="449"/>
      <c r="F37" s="449"/>
      <c r="G37" s="449"/>
      <c r="L37" s="449"/>
      <c r="M37" s="449"/>
      <c r="N37" s="449"/>
    </row>
    <row r="38" spans="2:16" ht="12.75" customHeight="1">
      <c r="B38" s="1040"/>
      <c r="C38" s="1040"/>
      <c r="F38" s="1040"/>
      <c r="G38" s="1040"/>
      <c r="K38" s="1131"/>
    </row>
    <row r="39" spans="2:16" ht="12" customHeight="1">
      <c r="E39" s="449"/>
      <c r="F39" s="449"/>
      <c r="G39" s="449"/>
      <c r="L39" s="449"/>
      <c r="M39" s="449"/>
      <c r="N39" s="449"/>
    </row>
    <row r="40" spans="2:16" ht="12" customHeight="1">
      <c r="D40" s="1584" t="s">
        <v>302</v>
      </c>
      <c r="E40" s="1584"/>
      <c r="F40" s="449"/>
      <c r="G40" s="449"/>
      <c r="L40" s="1903" t="s">
        <v>19</v>
      </c>
      <c r="M40" s="1903"/>
      <c r="N40" s="1903"/>
      <c r="O40" s="1903"/>
      <c r="P40" s="1020"/>
    </row>
    <row r="41" spans="2:16" ht="12" customHeight="1">
      <c r="E41" s="449"/>
      <c r="F41" s="449"/>
      <c r="G41" s="449"/>
      <c r="L41" s="449"/>
      <c r="M41" s="449"/>
      <c r="N41" s="449"/>
    </row>
    <row r="42" spans="2:16" ht="12" customHeight="1"/>
    <row r="43" spans="2:16" ht="12" customHeight="1"/>
    <row r="44" spans="2:16" ht="12" customHeight="1"/>
    <row r="45" spans="2:16" ht="12" customHeight="1"/>
    <row r="46" spans="2:16" ht="12" customHeight="1"/>
    <row r="52" ht="9.9499999999999993" customHeight="1"/>
  </sheetData>
  <mergeCells count="13">
    <mergeCell ref="A1:P1"/>
    <mergeCell ref="A3:P3"/>
    <mergeCell ref="L40:O40"/>
    <mergeCell ref="L24:O24"/>
    <mergeCell ref="L13:O13"/>
    <mergeCell ref="D40:E40"/>
    <mergeCell ref="A2:I2"/>
    <mergeCell ref="D13:E13"/>
    <mergeCell ref="D24:E24"/>
    <mergeCell ref="A12:D12"/>
    <mergeCell ref="E12:H12"/>
    <mergeCell ref="I12:L12"/>
    <mergeCell ref="M12:P1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/>
  <dimension ref="A1:AG107"/>
  <sheetViews>
    <sheetView showGridLines="0" zoomScaleNormal="100" zoomScaleSheetLayoutView="100" workbookViewId="0">
      <selection sqref="A1:R1"/>
    </sheetView>
  </sheetViews>
  <sheetFormatPr defaultRowHeight="11.25"/>
  <cols>
    <col min="1" max="1" width="9.5703125" style="448" customWidth="1"/>
    <col min="2" max="18" width="5.28515625" style="448" customWidth="1"/>
    <col min="19" max="19" width="9.28515625" style="448" bestFit="1" customWidth="1"/>
    <col min="20" max="20" width="11.42578125" style="448" bestFit="1" customWidth="1"/>
    <col min="21" max="21" width="11.5703125" style="448" customWidth="1"/>
    <col min="22" max="22" width="10.85546875" style="448" bestFit="1" customWidth="1"/>
    <col min="23" max="259" width="9.140625" style="448"/>
    <col min="260" max="272" width="10.7109375" style="448" customWidth="1"/>
    <col min="273" max="515" width="9.140625" style="448"/>
    <col min="516" max="528" width="10.7109375" style="448" customWidth="1"/>
    <col min="529" max="771" width="9.140625" style="448"/>
    <col min="772" max="784" width="10.7109375" style="448" customWidth="1"/>
    <col min="785" max="1027" width="9.140625" style="448"/>
    <col min="1028" max="1040" width="10.7109375" style="448" customWidth="1"/>
    <col min="1041" max="1283" width="9.140625" style="448"/>
    <col min="1284" max="1296" width="10.7109375" style="448" customWidth="1"/>
    <col min="1297" max="1539" width="9.140625" style="448"/>
    <col min="1540" max="1552" width="10.7109375" style="448" customWidth="1"/>
    <col min="1553" max="1795" width="9.140625" style="448"/>
    <col min="1796" max="1808" width="10.7109375" style="448" customWidth="1"/>
    <col min="1809" max="2051" width="9.140625" style="448"/>
    <col min="2052" max="2064" width="10.7109375" style="448" customWidth="1"/>
    <col min="2065" max="2307" width="9.140625" style="448"/>
    <col min="2308" max="2320" width="10.7109375" style="448" customWidth="1"/>
    <col min="2321" max="2563" width="9.140625" style="448"/>
    <col min="2564" max="2576" width="10.7109375" style="448" customWidth="1"/>
    <col min="2577" max="2819" width="9.140625" style="448"/>
    <col min="2820" max="2832" width="10.7109375" style="448" customWidth="1"/>
    <col min="2833" max="3075" width="9.140625" style="448"/>
    <col min="3076" max="3088" width="10.7109375" style="448" customWidth="1"/>
    <col min="3089" max="3331" width="9.140625" style="448"/>
    <col min="3332" max="3344" width="10.7109375" style="448" customWidth="1"/>
    <col min="3345" max="3587" width="9.140625" style="448"/>
    <col min="3588" max="3600" width="10.7109375" style="448" customWidth="1"/>
    <col min="3601" max="3843" width="9.140625" style="448"/>
    <col min="3844" max="3856" width="10.7109375" style="448" customWidth="1"/>
    <col min="3857" max="4099" width="9.140625" style="448"/>
    <col min="4100" max="4112" width="10.7109375" style="448" customWidth="1"/>
    <col min="4113" max="4355" width="9.140625" style="448"/>
    <col min="4356" max="4368" width="10.7109375" style="448" customWidth="1"/>
    <col min="4369" max="4611" width="9.140625" style="448"/>
    <col min="4612" max="4624" width="10.7109375" style="448" customWidth="1"/>
    <col min="4625" max="4867" width="9.140625" style="448"/>
    <col min="4868" max="4880" width="10.7109375" style="448" customWidth="1"/>
    <col min="4881" max="5123" width="9.140625" style="448"/>
    <col min="5124" max="5136" width="10.7109375" style="448" customWidth="1"/>
    <col min="5137" max="5379" width="9.140625" style="448"/>
    <col min="5380" max="5392" width="10.7109375" style="448" customWidth="1"/>
    <col min="5393" max="5635" width="9.140625" style="448"/>
    <col min="5636" max="5648" width="10.7109375" style="448" customWidth="1"/>
    <col min="5649" max="5891" width="9.140625" style="448"/>
    <col min="5892" max="5904" width="10.7109375" style="448" customWidth="1"/>
    <col min="5905" max="6147" width="9.140625" style="448"/>
    <col min="6148" max="6160" width="10.7109375" style="448" customWidth="1"/>
    <col min="6161" max="6403" width="9.140625" style="448"/>
    <col min="6404" max="6416" width="10.7109375" style="448" customWidth="1"/>
    <col min="6417" max="6659" width="9.140625" style="448"/>
    <col min="6660" max="6672" width="10.7109375" style="448" customWidth="1"/>
    <col min="6673" max="6915" width="9.140625" style="448"/>
    <col min="6916" max="6928" width="10.7109375" style="448" customWidth="1"/>
    <col min="6929" max="7171" width="9.140625" style="448"/>
    <col min="7172" max="7184" width="10.7109375" style="448" customWidth="1"/>
    <col min="7185" max="7427" width="9.140625" style="448"/>
    <col min="7428" max="7440" width="10.7109375" style="448" customWidth="1"/>
    <col min="7441" max="7683" width="9.140625" style="448"/>
    <col min="7684" max="7696" width="10.7109375" style="448" customWidth="1"/>
    <col min="7697" max="7939" width="9.140625" style="448"/>
    <col min="7940" max="7952" width="10.7109375" style="448" customWidth="1"/>
    <col min="7953" max="8195" width="9.140625" style="448"/>
    <col min="8196" max="8208" width="10.7109375" style="448" customWidth="1"/>
    <col min="8209" max="8451" width="9.140625" style="448"/>
    <col min="8452" max="8464" width="10.7109375" style="448" customWidth="1"/>
    <col min="8465" max="8707" width="9.140625" style="448"/>
    <col min="8708" max="8720" width="10.7109375" style="448" customWidth="1"/>
    <col min="8721" max="8963" width="9.140625" style="448"/>
    <col min="8964" max="8976" width="10.7109375" style="448" customWidth="1"/>
    <col min="8977" max="9219" width="9.140625" style="448"/>
    <col min="9220" max="9232" width="10.7109375" style="448" customWidth="1"/>
    <col min="9233" max="9475" width="9.140625" style="448"/>
    <col min="9476" max="9488" width="10.7109375" style="448" customWidth="1"/>
    <col min="9489" max="9731" width="9.140625" style="448"/>
    <col min="9732" max="9744" width="10.7109375" style="448" customWidth="1"/>
    <col min="9745" max="9987" width="9.140625" style="448"/>
    <col min="9988" max="10000" width="10.7109375" style="448" customWidth="1"/>
    <col min="10001" max="10243" width="9.140625" style="448"/>
    <col min="10244" max="10256" width="10.7109375" style="448" customWidth="1"/>
    <col min="10257" max="10499" width="9.140625" style="448"/>
    <col min="10500" max="10512" width="10.7109375" style="448" customWidth="1"/>
    <col min="10513" max="10755" width="9.140625" style="448"/>
    <col min="10756" max="10768" width="10.7109375" style="448" customWidth="1"/>
    <col min="10769" max="11011" width="9.140625" style="448"/>
    <col min="11012" max="11024" width="10.7109375" style="448" customWidth="1"/>
    <col min="11025" max="11267" width="9.140625" style="448"/>
    <col min="11268" max="11280" width="10.7109375" style="448" customWidth="1"/>
    <col min="11281" max="11523" width="9.140625" style="448"/>
    <col min="11524" max="11536" width="10.7109375" style="448" customWidth="1"/>
    <col min="11537" max="11779" width="9.140625" style="448"/>
    <col min="11780" max="11792" width="10.7109375" style="448" customWidth="1"/>
    <col min="11793" max="12035" width="9.140625" style="448"/>
    <col min="12036" max="12048" width="10.7109375" style="448" customWidth="1"/>
    <col min="12049" max="12291" width="9.140625" style="448"/>
    <col min="12292" max="12304" width="10.7109375" style="448" customWidth="1"/>
    <col min="12305" max="12547" width="9.140625" style="448"/>
    <col min="12548" max="12560" width="10.7109375" style="448" customWidth="1"/>
    <col min="12561" max="12803" width="9.140625" style="448"/>
    <col min="12804" max="12816" width="10.7109375" style="448" customWidth="1"/>
    <col min="12817" max="13059" width="9.140625" style="448"/>
    <col min="13060" max="13072" width="10.7109375" style="448" customWidth="1"/>
    <col min="13073" max="13315" width="9.140625" style="448"/>
    <col min="13316" max="13328" width="10.7109375" style="448" customWidth="1"/>
    <col min="13329" max="13571" width="9.140625" style="448"/>
    <col min="13572" max="13584" width="10.7109375" style="448" customWidth="1"/>
    <col min="13585" max="13827" width="9.140625" style="448"/>
    <col min="13828" max="13840" width="10.7109375" style="448" customWidth="1"/>
    <col min="13841" max="14083" width="9.140625" style="448"/>
    <col min="14084" max="14096" width="10.7109375" style="448" customWidth="1"/>
    <col min="14097" max="14339" width="9.140625" style="448"/>
    <col min="14340" max="14352" width="10.7109375" style="448" customWidth="1"/>
    <col min="14353" max="14595" width="9.140625" style="448"/>
    <col min="14596" max="14608" width="10.7109375" style="448" customWidth="1"/>
    <col min="14609" max="14851" width="9.140625" style="448"/>
    <col min="14852" max="14864" width="10.7109375" style="448" customWidth="1"/>
    <col min="14865" max="15107" width="9.140625" style="448"/>
    <col min="15108" max="15120" width="10.7109375" style="448" customWidth="1"/>
    <col min="15121" max="15363" width="9.140625" style="448"/>
    <col min="15364" max="15376" width="10.7109375" style="448" customWidth="1"/>
    <col min="15377" max="15619" width="9.140625" style="448"/>
    <col min="15620" max="15632" width="10.7109375" style="448" customWidth="1"/>
    <col min="15633" max="15875" width="9.140625" style="448"/>
    <col min="15876" max="15888" width="10.7109375" style="448" customWidth="1"/>
    <col min="15889" max="16131" width="9.140625" style="448"/>
    <col min="16132" max="16144" width="10.7109375" style="448" customWidth="1"/>
    <col min="16145" max="16384" width="9.140625" style="448"/>
  </cols>
  <sheetData>
    <row r="1" spans="1:28" ht="18" customHeight="1">
      <c r="A1" s="1582" t="s">
        <v>528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</row>
    <row r="2" spans="1:28" ht="5.0999999999999996" customHeight="1">
      <c r="A2" s="1908"/>
      <c r="B2" s="1908"/>
      <c r="C2" s="1908"/>
      <c r="D2" s="1908"/>
      <c r="E2" s="1908"/>
      <c r="F2" s="1908"/>
      <c r="G2" s="1908"/>
      <c r="H2" s="1908"/>
      <c r="I2" s="1908"/>
      <c r="J2" s="1423"/>
      <c r="K2" s="484"/>
      <c r="L2" s="484"/>
      <c r="M2" s="484"/>
      <c r="N2" s="484"/>
      <c r="O2" s="484"/>
      <c r="P2" s="484"/>
      <c r="Q2" s="484"/>
      <c r="R2" s="484"/>
    </row>
    <row r="3" spans="1:28" s="778" customFormat="1" ht="20.100000000000001" customHeight="1">
      <c r="A3" s="1671" t="s">
        <v>475</v>
      </c>
      <c r="B3" s="1672"/>
      <c r="C3" s="1672"/>
      <c r="D3" s="1672"/>
      <c r="E3" s="1672"/>
      <c r="F3" s="1672"/>
      <c r="G3" s="1672"/>
      <c r="H3" s="1672"/>
      <c r="I3" s="1672"/>
      <c r="J3" s="1672"/>
      <c r="K3" s="1672"/>
      <c r="L3" s="1672"/>
      <c r="M3" s="1672"/>
      <c r="N3" s="1672"/>
      <c r="O3" s="1672"/>
      <c r="P3" s="1672"/>
      <c r="Q3" s="1672"/>
      <c r="R3" s="1673"/>
    </row>
    <row r="4" spans="1:28" ht="72" customHeight="1">
      <c r="A4" s="320" t="str">
        <f>'6.1'!A8</f>
        <v>Období</v>
      </c>
      <c r="B4" s="315" t="s">
        <v>177</v>
      </c>
      <c r="C4" s="164" t="s">
        <v>178</v>
      </c>
      <c r="D4" s="169" t="s">
        <v>179</v>
      </c>
      <c r="E4" s="164" t="s">
        <v>226</v>
      </c>
      <c r="F4" s="169" t="s">
        <v>180</v>
      </c>
      <c r="G4" s="164" t="s">
        <v>181</v>
      </c>
      <c r="H4" s="169" t="s">
        <v>182</v>
      </c>
      <c r="I4" s="164" t="s">
        <v>183</v>
      </c>
      <c r="J4" s="169" t="s">
        <v>184</v>
      </c>
      <c r="K4" s="164" t="s">
        <v>298</v>
      </c>
      <c r="L4" s="169" t="s">
        <v>186</v>
      </c>
      <c r="M4" s="164" t="s">
        <v>187</v>
      </c>
      <c r="N4" s="169" t="s">
        <v>188</v>
      </c>
      <c r="O4" s="315" t="s">
        <v>189</v>
      </c>
      <c r="P4" s="175" t="s">
        <v>190</v>
      </c>
      <c r="Q4" s="150" t="s">
        <v>297</v>
      </c>
      <c r="R4" s="150" t="s">
        <v>176</v>
      </c>
    </row>
    <row r="5" spans="1:28" ht="12" customHeight="1">
      <c r="A5" s="455" t="str">
        <f>'6.1'!A9</f>
        <v>leden</v>
      </c>
      <c r="B5" s="1021">
        <v>42.864449260000001</v>
      </c>
      <c r="C5" s="1411">
        <v>179.34309999999999</v>
      </c>
      <c r="D5" s="1131">
        <v>31.997799999999994</v>
      </c>
      <c r="E5" s="1133">
        <v>55.593799999999995</v>
      </c>
      <c r="F5" s="1131">
        <v>54.263599999999997</v>
      </c>
      <c r="G5" s="1133">
        <v>127.78649300000001</v>
      </c>
      <c r="H5" s="1131">
        <v>72.724500000000006</v>
      </c>
      <c r="I5" s="1133">
        <v>58.771900000000002</v>
      </c>
      <c r="J5" s="1131">
        <v>57.163299999999992</v>
      </c>
      <c r="K5" s="1411">
        <v>151.38829556165979</v>
      </c>
      <c r="L5" s="1021">
        <v>148.19166400000003</v>
      </c>
      <c r="M5" s="1133">
        <v>159.16053299999999</v>
      </c>
      <c r="N5" s="1131">
        <v>53.497983730000001</v>
      </c>
      <c r="O5" s="1131">
        <v>67.960800000000006</v>
      </c>
      <c r="P5" s="1279">
        <f>SUM(B5:O5)</f>
        <v>1260.7082185516597</v>
      </c>
      <c r="Q5" s="1414">
        <v>23.110507660291596</v>
      </c>
      <c r="R5" s="1414">
        <f>SUM(P5:Q5)</f>
        <v>1283.8187262119513</v>
      </c>
      <c r="S5" s="1145"/>
      <c r="T5" s="461"/>
      <c r="U5" s="462"/>
      <c r="V5" s="462"/>
    </row>
    <row r="6" spans="1:28" ht="12" customHeight="1">
      <c r="A6" s="463" t="str">
        <f>'6.1'!A10</f>
        <v>únor</v>
      </c>
      <c r="B6" s="1021">
        <v>33.804075400000002</v>
      </c>
      <c r="C6" s="1149">
        <v>137.47719999999998</v>
      </c>
      <c r="D6" s="1131">
        <v>25.787899999999997</v>
      </c>
      <c r="E6" s="1149">
        <v>42.856499999999997</v>
      </c>
      <c r="F6" s="1131">
        <v>41.641199999999998</v>
      </c>
      <c r="G6" s="1149">
        <v>101.74883800000001</v>
      </c>
      <c r="H6" s="1131">
        <v>56.918700000000001</v>
      </c>
      <c r="I6" s="1149">
        <v>47.559100000000001</v>
      </c>
      <c r="J6" s="1131">
        <v>45.461199999999998</v>
      </c>
      <c r="K6" s="1412">
        <v>113.82801969734996</v>
      </c>
      <c r="L6" s="1131">
        <v>118.527536</v>
      </c>
      <c r="M6" s="1149">
        <v>125.58647599999998</v>
      </c>
      <c r="N6" s="1131">
        <v>41.155559600000004</v>
      </c>
      <c r="O6" s="1131">
        <v>52.847099999999998</v>
      </c>
      <c r="P6" s="1280">
        <f t="shared" ref="P6:P16" si="0">SUM(B6:O6)</f>
        <v>985.19940469734979</v>
      </c>
      <c r="Q6" s="1416">
        <v>18.243604442498686</v>
      </c>
      <c r="R6" s="1416">
        <f t="shared" ref="R6:R16" si="1">SUM(P6:Q6)</f>
        <v>1003.4430091398485</v>
      </c>
      <c r="S6" s="461"/>
      <c r="T6" s="461"/>
      <c r="U6" s="462"/>
      <c r="V6" s="14"/>
      <c r="W6" s="15"/>
      <c r="X6" s="15"/>
      <c r="Y6" s="15"/>
      <c r="Z6" s="15"/>
      <c r="AA6" s="15"/>
      <c r="AB6" s="15"/>
    </row>
    <row r="7" spans="1:28" ht="12" customHeight="1">
      <c r="A7" s="467" t="str">
        <f>'6.1'!A11</f>
        <v>březen</v>
      </c>
      <c r="B7" s="1136">
        <v>28.975243900000002</v>
      </c>
      <c r="C7" s="1139">
        <v>114.76589999999999</v>
      </c>
      <c r="D7" s="1282">
        <v>22.333299999999998</v>
      </c>
      <c r="E7" s="1139">
        <v>36.334099999999999</v>
      </c>
      <c r="F7" s="1282">
        <v>35.968900000000005</v>
      </c>
      <c r="G7" s="1139">
        <v>92.91893300000001</v>
      </c>
      <c r="H7" s="1282">
        <v>47.737400000000001</v>
      </c>
      <c r="I7" s="1139">
        <v>40.874600000000001</v>
      </c>
      <c r="J7" s="1282">
        <v>38.9816</v>
      </c>
      <c r="K7" s="1413">
        <v>94.682913000000013</v>
      </c>
      <c r="L7" s="1282">
        <v>100.658096</v>
      </c>
      <c r="M7" s="1139">
        <v>94.541629999999998</v>
      </c>
      <c r="N7" s="1282">
        <v>34.964487090000006</v>
      </c>
      <c r="O7" s="1137">
        <v>44.388100000000001</v>
      </c>
      <c r="P7" s="1281">
        <f t="shared" si="0"/>
        <v>828.12520299000016</v>
      </c>
      <c r="Q7" s="1415">
        <v>16.173027530453144</v>
      </c>
      <c r="R7" s="1415">
        <f t="shared" si="1"/>
        <v>844.29823052045333</v>
      </c>
      <c r="S7" s="1151"/>
      <c r="T7" s="461"/>
      <c r="U7" s="462"/>
      <c r="V7" s="14"/>
      <c r="W7" s="15"/>
      <c r="X7" s="15"/>
      <c r="Y7" s="15"/>
      <c r="Z7" s="15"/>
      <c r="AA7" s="15"/>
      <c r="AB7" s="15"/>
    </row>
    <row r="8" spans="1:28" ht="12" customHeight="1">
      <c r="A8" s="455" t="str">
        <f>'6.1'!A12</f>
        <v>duben</v>
      </c>
      <c r="B8" s="1021">
        <v>20.507924230000004</v>
      </c>
      <c r="C8" s="1133">
        <v>73.248900000000006</v>
      </c>
      <c r="D8" s="1131">
        <v>16.094100000000001</v>
      </c>
      <c r="E8" s="1133">
        <v>23.918299999999999</v>
      </c>
      <c r="F8" s="1131">
        <v>23.669</v>
      </c>
      <c r="G8" s="1133">
        <v>67.605654000000015</v>
      </c>
      <c r="H8" s="1131">
        <v>32.514699999999998</v>
      </c>
      <c r="I8" s="1133">
        <v>28.321000000000002</v>
      </c>
      <c r="J8" s="1131">
        <v>27.242699999999999</v>
      </c>
      <c r="K8" s="1411">
        <v>59.487319542100416</v>
      </c>
      <c r="L8" s="1131">
        <v>73.432760999999999</v>
      </c>
      <c r="M8" s="1133">
        <v>90.14047699999999</v>
      </c>
      <c r="N8" s="1131">
        <v>23.854290770000002</v>
      </c>
      <c r="O8" s="1131">
        <v>29.125399999999999</v>
      </c>
      <c r="P8" s="1279">
        <f t="shared" si="0"/>
        <v>589.16252654210052</v>
      </c>
      <c r="Q8" s="1414">
        <v>11.963129981275181</v>
      </c>
      <c r="R8" s="1414">
        <f t="shared" si="1"/>
        <v>601.12565652337571</v>
      </c>
      <c r="S8" s="461"/>
      <c r="T8" s="461"/>
      <c r="U8" s="462"/>
      <c r="V8" s="14"/>
      <c r="W8" s="15"/>
      <c r="X8" s="15"/>
      <c r="Y8" s="15"/>
      <c r="Z8" s="15"/>
      <c r="AA8" s="15"/>
      <c r="AB8" s="15"/>
    </row>
    <row r="9" spans="1:28" ht="12" customHeight="1">
      <c r="A9" s="463" t="str">
        <f>'6.1'!A13</f>
        <v>květen</v>
      </c>
      <c r="B9" s="1021">
        <v>19.56808942</v>
      </c>
      <c r="C9" s="1149">
        <v>61.5336</v>
      </c>
      <c r="D9" s="1131">
        <v>14.570599999999999</v>
      </c>
      <c r="E9" s="1149">
        <v>22.318800000000003</v>
      </c>
      <c r="F9" s="1131">
        <v>22.885899999999999</v>
      </c>
      <c r="G9" s="1149">
        <v>65.303898000000004</v>
      </c>
      <c r="H9" s="1131">
        <v>30.202300000000001</v>
      </c>
      <c r="I9" s="1149">
        <v>25.721799999999998</v>
      </c>
      <c r="J9" s="1131">
        <v>24.823900000000002</v>
      </c>
      <c r="K9" s="1412">
        <v>52.344543596144483</v>
      </c>
      <c r="L9" s="1131">
        <v>74.963949000000014</v>
      </c>
      <c r="M9" s="1149">
        <v>80.895289000000005</v>
      </c>
      <c r="N9" s="1131">
        <v>21.613711580000004</v>
      </c>
      <c r="O9" s="1131">
        <v>26.685100000000002</v>
      </c>
      <c r="P9" s="1280">
        <f t="shared" si="0"/>
        <v>543.43148059614452</v>
      </c>
      <c r="Q9" s="1416">
        <v>13.922185557626584</v>
      </c>
      <c r="R9" s="1416">
        <f t="shared" si="1"/>
        <v>557.35366615377109</v>
      </c>
      <c r="S9" s="461"/>
      <c r="T9" s="461"/>
      <c r="U9" s="462"/>
      <c r="V9" s="14"/>
      <c r="W9" s="15"/>
      <c r="X9" s="15"/>
      <c r="Y9" s="15"/>
      <c r="Z9" s="15"/>
      <c r="AA9" s="15"/>
      <c r="AB9" s="15"/>
    </row>
    <row r="10" spans="1:28" ht="12" customHeight="1">
      <c r="A10" s="467" t="str">
        <f>'6.1'!A14</f>
        <v>červen</v>
      </c>
      <c r="B10" s="1136">
        <v>9.8117282600000006</v>
      </c>
      <c r="C10" s="1139">
        <v>28.189399999999999</v>
      </c>
      <c r="D10" s="1282">
        <v>9.2977999999999987</v>
      </c>
      <c r="E10" s="1139">
        <v>11.139200000000001</v>
      </c>
      <c r="F10" s="1282">
        <v>11.178599999999999</v>
      </c>
      <c r="G10" s="1139">
        <v>43.263987000000007</v>
      </c>
      <c r="H10" s="1282">
        <v>16.912099999999999</v>
      </c>
      <c r="I10" s="1139">
        <v>14.576500000000001</v>
      </c>
      <c r="J10" s="1282">
        <v>13.5649</v>
      </c>
      <c r="K10" s="1413">
        <v>19.138370264739727</v>
      </c>
      <c r="L10" s="1282">
        <v>50.931156999999992</v>
      </c>
      <c r="M10" s="1139">
        <v>112.31693</v>
      </c>
      <c r="N10" s="1282">
        <v>10.735533729999998</v>
      </c>
      <c r="O10" s="1137">
        <v>13.952599999999997</v>
      </c>
      <c r="P10" s="1281">
        <f t="shared" si="0"/>
        <v>365.00880625473974</v>
      </c>
      <c r="Q10" s="1415">
        <v>12.591909907852777</v>
      </c>
      <c r="R10" s="1415">
        <f t="shared" si="1"/>
        <v>377.60071616259251</v>
      </c>
      <c r="S10" s="461"/>
      <c r="T10" s="461"/>
      <c r="U10" s="462"/>
      <c r="V10" s="14"/>
      <c r="W10" s="15"/>
      <c r="X10" s="15"/>
      <c r="Y10" s="15"/>
      <c r="Z10" s="15"/>
      <c r="AA10" s="15"/>
      <c r="AB10" s="15"/>
    </row>
    <row r="11" spans="1:28" ht="12" customHeight="1">
      <c r="A11" s="455" t="str">
        <f>'6.1'!A15</f>
        <v>červenec</v>
      </c>
      <c r="B11" s="1021">
        <v>9.6391351299999979</v>
      </c>
      <c r="C11" s="1133">
        <v>27.860199999999999</v>
      </c>
      <c r="D11" s="1131">
        <v>9.1688999999999989</v>
      </c>
      <c r="E11" s="1133">
        <v>10.375599999999999</v>
      </c>
      <c r="F11" s="1131">
        <v>10.4238</v>
      </c>
      <c r="G11" s="1133">
        <v>41.666665000000009</v>
      </c>
      <c r="H11" s="1131">
        <v>16.540099999999999</v>
      </c>
      <c r="I11" s="1133">
        <v>15.450599999999998</v>
      </c>
      <c r="J11" s="1131">
        <v>12.2637</v>
      </c>
      <c r="K11" s="1411">
        <v>20.078490895133065</v>
      </c>
      <c r="L11" s="1131">
        <v>48.085536999999995</v>
      </c>
      <c r="M11" s="1133">
        <v>134.22469400000003</v>
      </c>
      <c r="N11" s="1131">
        <v>10.718895859999998</v>
      </c>
      <c r="O11" s="1131">
        <v>13.235599999999998</v>
      </c>
      <c r="P11" s="1279">
        <f t="shared" si="0"/>
        <v>379.73191788513304</v>
      </c>
      <c r="Q11" s="1414">
        <v>12.305861357314809</v>
      </c>
      <c r="R11" s="1414">
        <f t="shared" si="1"/>
        <v>392.03777924244787</v>
      </c>
      <c r="S11" s="461"/>
      <c r="T11" s="461"/>
      <c r="U11" s="462"/>
      <c r="V11" s="14"/>
      <c r="W11" s="15"/>
      <c r="X11" s="15"/>
      <c r="Y11" s="15"/>
      <c r="Z11" s="15"/>
      <c r="AA11" s="15"/>
      <c r="AB11" s="15"/>
    </row>
    <row r="12" spans="1:28" ht="12" customHeight="1">
      <c r="A12" s="463" t="str">
        <f>'6.1'!A16</f>
        <v>srpen</v>
      </c>
      <c r="B12" s="1021">
        <v>9.77343853</v>
      </c>
      <c r="C12" s="1149">
        <v>27.931099999999997</v>
      </c>
      <c r="D12" s="1131">
        <v>8.5140000000000011</v>
      </c>
      <c r="E12" s="1149">
        <v>11.789799999999998</v>
      </c>
      <c r="F12" s="1131">
        <v>10.892900000000001</v>
      </c>
      <c r="G12" s="1149">
        <v>38.092326999999997</v>
      </c>
      <c r="H12" s="1131">
        <v>16.6982</v>
      </c>
      <c r="I12" s="1149">
        <v>15.085400000000002</v>
      </c>
      <c r="J12" s="1131">
        <v>13.0671</v>
      </c>
      <c r="K12" s="1412">
        <v>18.555990235273701</v>
      </c>
      <c r="L12" s="1131">
        <v>44.667944999999989</v>
      </c>
      <c r="M12" s="1149">
        <v>129.87473499999999</v>
      </c>
      <c r="N12" s="1131">
        <v>10.90173147</v>
      </c>
      <c r="O12" s="1131">
        <v>14.219899999999999</v>
      </c>
      <c r="P12" s="1280">
        <f t="shared" si="0"/>
        <v>370.06456723527367</v>
      </c>
      <c r="Q12" s="1416">
        <v>11.293507375111563</v>
      </c>
      <c r="R12" s="1416">
        <f t="shared" si="1"/>
        <v>381.35807461038524</v>
      </c>
      <c r="S12" s="461"/>
      <c r="T12" s="461"/>
      <c r="U12" s="462"/>
      <c r="V12" s="14"/>
      <c r="W12" s="15"/>
      <c r="X12" s="15"/>
      <c r="Y12" s="15"/>
      <c r="Z12" s="15"/>
      <c r="AA12" s="15"/>
      <c r="AB12" s="15"/>
    </row>
    <row r="13" spans="1:28" ht="12" customHeight="1">
      <c r="A13" s="467" t="str">
        <f>'6.1'!A17</f>
        <v>září</v>
      </c>
      <c r="B13" s="1136">
        <v>13.034469369999998</v>
      </c>
      <c r="C13" s="1139">
        <v>38.349800000000002</v>
      </c>
      <c r="D13" s="1282">
        <v>11.3041</v>
      </c>
      <c r="E13" s="1139">
        <v>15.455200000000003</v>
      </c>
      <c r="F13" s="1282">
        <v>15.173099999999998</v>
      </c>
      <c r="G13" s="1139">
        <v>49.824185</v>
      </c>
      <c r="H13" s="1282">
        <v>21.267700000000001</v>
      </c>
      <c r="I13" s="1139">
        <v>18.8947</v>
      </c>
      <c r="J13" s="1282">
        <v>17.025500000000001</v>
      </c>
      <c r="K13" s="1413">
        <v>29.372868937881837</v>
      </c>
      <c r="L13" s="1282">
        <v>54.901904999999992</v>
      </c>
      <c r="M13" s="1139">
        <v>144.633218</v>
      </c>
      <c r="N13" s="1282">
        <v>14.256591620000002</v>
      </c>
      <c r="O13" s="1137">
        <v>18.7866</v>
      </c>
      <c r="P13" s="1281">
        <f t="shared" si="0"/>
        <v>462.2799379278818</v>
      </c>
      <c r="Q13" s="1415">
        <v>10.828312527569105</v>
      </c>
      <c r="R13" s="1415">
        <f t="shared" si="1"/>
        <v>473.1082504554509</v>
      </c>
      <c r="S13" s="461"/>
      <c r="T13" s="461"/>
      <c r="U13" s="462"/>
      <c r="V13" s="14"/>
      <c r="W13" s="15"/>
      <c r="X13" s="15"/>
      <c r="Y13" s="15"/>
      <c r="Z13" s="15"/>
      <c r="AA13" s="15"/>
      <c r="AB13" s="15"/>
    </row>
    <row r="14" spans="1:28" ht="12" customHeight="1">
      <c r="A14" s="455" t="str">
        <f>'6.1'!A18</f>
        <v>říjen</v>
      </c>
      <c r="B14" s="1021">
        <v>21.38613831</v>
      </c>
      <c r="C14" s="1133">
        <v>84.877800000000008</v>
      </c>
      <c r="D14" s="1131">
        <v>16.516500000000001</v>
      </c>
      <c r="E14" s="1133">
        <v>27.433199999999999</v>
      </c>
      <c r="F14" s="1131">
        <v>25.1601</v>
      </c>
      <c r="G14" s="1133">
        <v>70.796945000000008</v>
      </c>
      <c r="H14" s="1131">
        <v>36.027900000000002</v>
      </c>
      <c r="I14" s="1133">
        <v>28.021000000000004</v>
      </c>
      <c r="J14" s="1131">
        <v>28.094799999999999</v>
      </c>
      <c r="K14" s="1411">
        <v>63.517267397966478</v>
      </c>
      <c r="L14" s="1131">
        <v>88.294414000000003</v>
      </c>
      <c r="M14" s="1133">
        <v>153.24659100000002</v>
      </c>
      <c r="N14" s="1131">
        <v>24.965060699999999</v>
      </c>
      <c r="O14" s="1131">
        <v>31.079499999999999</v>
      </c>
      <c r="P14" s="1279">
        <f t="shared" si="0"/>
        <v>699.41721640796652</v>
      </c>
      <c r="Q14" s="1414">
        <v>12.476810229630766</v>
      </c>
      <c r="R14" s="1414">
        <f t="shared" si="1"/>
        <v>711.89402663759734</v>
      </c>
      <c r="S14" s="461"/>
      <c r="T14" s="461"/>
      <c r="U14" s="462"/>
      <c r="V14" s="14"/>
      <c r="W14" s="15"/>
      <c r="X14" s="15"/>
      <c r="Y14" s="15"/>
      <c r="Z14" s="15"/>
      <c r="AA14" s="15"/>
      <c r="AB14" s="15"/>
    </row>
    <row r="15" spans="1:28" ht="12" customHeight="1">
      <c r="A15" s="463" t="str">
        <f>'6.1'!A19</f>
        <v>listopad</v>
      </c>
      <c r="B15" s="1021">
        <v>29.964858150000001</v>
      </c>
      <c r="C15" s="1149">
        <v>114.7187</v>
      </c>
      <c r="D15" s="1131">
        <v>22.399799999999999</v>
      </c>
      <c r="E15" s="1149">
        <v>36.084300000000006</v>
      </c>
      <c r="F15" s="1131">
        <v>34.4998</v>
      </c>
      <c r="G15" s="1149">
        <v>84.726246000000017</v>
      </c>
      <c r="H15" s="1131">
        <v>48.059200000000004</v>
      </c>
      <c r="I15" s="1149">
        <v>38.120200000000004</v>
      </c>
      <c r="J15" s="1131">
        <v>38.060200000000002</v>
      </c>
      <c r="K15" s="1412">
        <v>97.379835675314581</v>
      </c>
      <c r="L15" s="1131">
        <v>112.716972</v>
      </c>
      <c r="M15" s="1149">
        <v>148.61809100000002</v>
      </c>
      <c r="N15" s="1131">
        <v>34.490753850000004</v>
      </c>
      <c r="O15" s="1131">
        <v>41.882599999999996</v>
      </c>
      <c r="P15" s="1280">
        <f t="shared" si="0"/>
        <v>881.72155667531479</v>
      </c>
      <c r="Q15" s="1416">
        <v>16.676362542477186</v>
      </c>
      <c r="R15" s="1416">
        <f t="shared" si="1"/>
        <v>898.39791921779192</v>
      </c>
      <c r="S15" s="461"/>
      <c r="T15" s="461"/>
      <c r="U15" s="462"/>
      <c r="V15" s="14"/>
      <c r="W15" s="15"/>
      <c r="X15" s="15"/>
      <c r="Y15" s="15"/>
      <c r="Z15" s="15"/>
      <c r="AA15" s="15"/>
      <c r="AB15" s="15"/>
    </row>
    <row r="16" spans="1:28" ht="12" customHeight="1">
      <c r="A16" s="467" t="str">
        <f>'6.1'!A20</f>
        <v>prosinec</v>
      </c>
      <c r="B16" s="1136">
        <v>35.375379379999998</v>
      </c>
      <c r="C16" s="1139">
        <v>153.9539</v>
      </c>
      <c r="D16" s="1282">
        <v>27.1417</v>
      </c>
      <c r="E16" s="1139">
        <v>45.299500000000002</v>
      </c>
      <c r="F16" s="1282">
        <v>43.764699999999998</v>
      </c>
      <c r="G16" s="1139">
        <v>108.01715700000001</v>
      </c>
      <c r="H16" s="1282">
        <v>61.8628</v>
      </c>
      <c r="I16" s="1139">
        <v>47.535299999999992</v>
      </c>
      <c r="J16" s="1282">
        <v>46.659200000000006</v>
      </c>
      <c r="K16" s="1413">
        <v>121.58972692286615</v>
      </c>
      <c r="L16" s="1282">
        <v>131.954733</v>
      </c>
      <c r="M16" s="1139">
        <v>125.25604700000002</v>
      </c>
      <c r="N16" s="1282">
        <v>43.970885619999997</v>
      </c>
      <c r="O16" s="1137">
        <v>56.174199999999999</v>
      </c>
      <c r="P16" s="1281">
        <f t="shared" si="0"/>
        <v>1048.5552289228663</v>
      </c>
      <c r="Q16" s="1415">
        <v>-8.361810189342636</v>
      </c>
      <c r="R16" s="1415">
        <f t="shared" si="1"/>
        <v>1040.1934187335237</v>
      </c>
      <c r="S16" s="461"/>
      <c r="T16" s="461"/>
      <c r="U16" s="462"/>
      <c r="V16" s="14"/>
      <c r="W16" s="15"/>
      <c r="X16" s="15"/>
      <c r="Y16" s="15"/>
      <c r="Z16" s="15"/>
      <c r="AA16" s="15"/>
      <c r="AB16" s="15"/>
    </row>
    <row r="17" spans="1:33" ht="12" customHeight="1">
      <c r="A17" s="455" t="str">
        <f>'6.1'!A21</f>
        <v>I. čtvrtletí</v>
      </c>
      <c r="B17" s="1021">
        <f>SUM(B5:B7)</f>
        <v>105.64376856000001</v>
      </c>
      <c r="C17" s="1411">
        <f>SUM(C5:C7)</f>
        <v>431.58619999999996</v>
      </c>
      <c r="D17" s="1021">
        <f t="shared" ref="D17:J17" si="2">SUM(D5:D7)</f>
        <v>80.118999999999986</v>
      </c>
      <c r="E17" s="1411">
        <f t="shared" si="2"/>
        <v>134.78440000000001</v>
      </c>
      <c r="F17" s="1021">
        <f t="shared" si="2"/>
        <v>131.87369999999999</v>
      </c>
      <c r="G17" s="1411">
        <f t="shared" si="2"/>
        <v>322.45426400000002</v>
      </c>
      <c r="H17" s="1021">
        <f t="shared" si="2"/>
        <v>177.38060000000002</v>
      </c>
      <c r="I17" s="1411">
        <f t="shared" si="2"/>
        <v>147.2056</v>
      </c>
      <c r="J17" s="1021">
        <f t="shared" si="2"/>
        <v>141.60609999999997</v>
      </c>
      <c r="K17" s="1411">
        <f>SUM(K5:K7)</f>
        <v>359.89922825900976</v>
      </c>
      <c r="L17" s="1021">
        <f t="shared" ref="L17:R17" si="3">SUM(L5:L7)</f>
        <v>367.377296</v>
      </c>
      <c r="M17" s="1411">
        <f t="shared" si="3"/>
        <v>379.28863899999993</v>
      </c>
      <c r="N17" s="1021">
        <f t="shared" si="3"/>
        <v>129.61803042000003</v>
      </c>
      <c r="O17" s="1021">
        <f t="shared" si="3"/>
        <v>165.196</v>
      </c>
      <c r="P17" s="1123">
        <f t="shared" si="3"/>
        <v>3074.0328262390099</v>
      </c>
      <c r="Q17" s="1066">
        <f t="shared" si="3"/>
        <v>57.527139633243422</v>
      </c>
      <c r="R17" s="1066">
        <f t="shared" si="3"/>
        <v>3131.5599658722531</v>
      </c>
      <c r="T17" s="461"/>
      <c r="U17" s="462"/>
      <c r="V17" s="14"/>
      <c r="W17" s="15"/>
      <c r="X17" s="15"/>
      <c r="Y17" s="15"/>
      <c r="Z17" s="15"/>
      <c r="AA17" s="15"/>
      <c r="AB17" s="15"/>
    </row>
    <row r="18" spans="1:33" ht="12" customHeight="1">
      <c r="A18" s="463" t="str">
        <f>'6.1'!A22</f>
        <v>II. čtvrtletí</v>
      </c>
      <c r="B18" s="1021">
        <f>SUM(B8:B10)</f>
        <v>49.88774191000001</v>
      </c>
      <c r="C18" s="1412">
        <f>SUM(C8:C10)</f>
        <v>162.97190000000001</v>
      </c>
      <c r="D18" s="1021">
        <f t="shared" ref="D18:J18" si="4">SUM(D8:D10)</f>
        <v>39.962499999999999</v>
      </c>
      <c r="E18" s="1412">
        <f t="shared" si="4"/>
        <v>57.376300000000001</v>
      </c>
      <c r="F18" s="1021">
        <f t="shared" si="4"/>
        <v>57.733500000000006</v>
      </c>
      <c r="G18" s="1412">
        <f t="shared" si="4"/>
        <v>176.17353900000003</v>
      </c>
      <c r="H18" s="1021">
        <f t="shared" si="4"/>
        <v>79.629099999999994</v>
      </c>
      <c r="I18" s="1412">
        <f t="shared" si="4"/>
        <v>68.619299999999996</v>
      </c>
      <c r="J18" s="1021">
        <f t="shared" si="4"/>
        <v>65.631500000000003</v>
      </c>
      <c r="K18" s="1412">
        <f>SUM(K8:K10)</f>
        <v>130.97023340298463</v>
      </c>
      <c r="L18" s="1021">
        <f t="shared" ref="L18:R18" si="5">SUM(L8:L10)</f>
        <v>199.327867</v>
      </c>
      <c r="M18" s="1412">
        <f t="shared" si="5"/>
        <v>283.35269599999998</v>
      </c>
      <c r="N18" s="1021">
        <f t="shared" si="5"/>
        <v>56.203536080000006</v>
      </c>
      <c r="O18" s="1021">
        <f t="shared" si="5"/>
        <v>69.763100000000009</v>
      </c>
      <c r="P18" s="1126">
        <f t="shared" si="5"/>
        <v>1497.6028133929849</v>
      </c>
      <c r="Q18" s="1084">
        <f t="shared" si="5"/>
        <v>38.477225446754545</v>
      </c>
      <c r="R18" s="1084">
        <f t="shared" si="5"/>
        <v>1536.0800388397392</v>
      </c>
      <c r="T18" s="461"/>
      <c r="U18" s="462"/>
      <c r="V18" s="14"/>
      <c r="W18" s="15"/>
      <c r="X18" s="15"/>
      <c r="Y18" s="15"/>
      <c r="Z18" s="15"/>
      <c r="AA18" s="15"/>
      <c r="AB18" s="15"/>
    </row>
    <row r="19" spans="1:33" ht="12" customHeight="1">
      <c r="A19" s="463" t="str">
        <f>'6.1'!A23</f>
        <v>III. čtvrtletí</v>
      </c>
      <c r="B19" s="1021">
        <f>SUM(B11:B13)</f>
        <v>32.447043029999996</v>
      </c>
      <c r="C19" s="1412">
        <f>SUM(C11:C13)</f>
        <v>94.141099999999994</v>
      </c>
      <c r="D19" s="1021">
        <f t="shared" ref="D19:J19" si="6">SUM(D11:D13)</f>
        <v>28.987000000000002</v>
      </c>
      <c r="E19" s="1412">
        <f t="shared" si="6"/>
        <v>37.620600000000003</v>
      </c>
      <c r="F19" s="1021">
        <f t="shared" si="6"/>
        <v>36.489800000000002</v>
      </c>
      <c r="G19" s="1412">
        <f t="shared" si="6"/>
        <v>129.58317700000001</v>
      </c>
      <c r="H19" s="1021">
        <f t="shared" si="6"/>
        <v>54.506</v>
      </c>
      <c r="I19" s="1412">
        <f t="shared" si="6"/>
        <v>49.430700000000002</v>
      </c>
      <c r="J19" s="1021">
        <f t="shared" si="6"/>
        <v>42.356300000000005</v>
      </c>
      <c r="K19" s="1412">
        <f>SUM(K11:K13)</f>
        <v>68.007350068288602</v>
      </c>
      <c r="L19" s="1021">
        <f t="shared" ref="L19:R19" si="7">SUM(L11:L13)</f>
        <v>147.65538699999999</v>
      </c>
      <c r="M19" s="1412">
        <f t="shared" si="7"/>
        <v>408.73264699999999</v>
      </c>
      <c r="N19" s="1021">
        <f t="shared" si="7"/>
        <v>35.87721895</v>
      </c>
      <c r="O19" s="1021">
        <f t="shared" si="7"/>
        <v>46.242099999999994</v>
      </c>
      <c r="P19" s="1126">
        <f t="shared" si="7"/>
        <v>1212.0764230482885</v>
      </c>
      <c r="Q19" s="1084">
        <f t="shared" si="7"/>
        <v>34.427681259995474</v>
      </c>
      <c r="R19" s="1084">
        <f t="shared" si="7"/>
        <v>1246.504104308284</v>
      </c>
      <c r="T19" s="461"/>
      <c r="U19" s="462"/>
      <c r="V19" s="15"/>
      <c r="W19" s="15"/>
      <c r="X19" s="15"/>
      <c r="Y19" s="15"/>
      <c r="Z19" s="15"/>
      <c r="AA19" s="15"/>
      <c r="AB19" s="15"/>
    </row>
    <row r="20" spans="1:33" ht="12" customHeight="1">
      <c r="A20" s="467" t="str">
        <f>'6.1'!A24</f>
        <v>IV. čtvrtletí</v>
      </c>
      <c r="B20" s="1136">
        <f>SUM(B14:B16)</f>
        <v>86.726375840000003</v>
      </c>
      <c r="C20" s="1413">
        <f>SUM(C14:C16)</f>
        <v>353.55039999999997</v>
      </c>
      <c r="D20" s="1124">
        <f t="shared" ref="D20:J20" si="8">SUM(D14:D16)</f>
        <v>66.057999999999993</v>
      </c>
      <c r="E20" s="1413">
        <f t="shared" si="8"/>
        <v>108.81700000000001</v>
      </c>
      <c r="F20" s="1124">
        <f t="shared" si="8"/>
        <v>103.4246</v>
      </c>
      <c r="G20" s="1413">
        <f t="shared" si="8"/>
        <v>263.54034800000005</v>
      </c>
      <c r="H20" s="1124">
        <f t="shared" si="8"/>
        <v>145.94990000000001</v>
      </c>
      <c r="I20" s="1413">
        <f t="shared" si="8"/>
        <v>113.6765</v>
      </c>
      <c r="J20" s="1124">
        <f t="shared" si="8"/>
        <v>112.8142</v>
      </c>
      <c r="K20" s="1413">
        <f>SUM(K14:K16)</f>
        <v>282.48682999614721</v>
      </c>
      <c r="L20" s="1124">
        <f t="shared" ref="L20:R20" si="9">SUM(L14:L16)</f>
        <v>332.96611900000005</v>
      </c>
      <c r="M20" s="1413">
        <f t="shared" si="9"/>
        <v>427.12072900000004</v>
      </c>
      <c r="N20" s="1124">
        <f t="shared" si="9"/>
        <v>103.42670017</v>
      </c>
      <c r="O20" s="1136">
        <f t="shared" si="9"/>
        <v>129.13630000000001</v>
      </c>
      <c r="P20" s="1125">
        <f t="shared" si="9"/>
        <v>2629.6940020061475</v>
      </c>
      <c r="Q20" s="1073">
        <f t="shared" si="9"/>
        <v>20.791362582765316</v>
      </c>
      <c r="R20" s="1073">
        <f t="shared" si="9"/>
        <v>2650.4853645889129</v>
      </c>
      <c r="T20" s="461"/>
      <c r="U20" s="462"/>
    </row>
    <row r="21" spans="1:33" ht="12" customHeight="1">
      <c r="A21" s="455" t="str">
        <f>'6.1'!A25</f>
        <v>I. pololetí</v>
      </c>
      <c r="B21" s="1021">
        <f>SUM(B5:B10)</f>
        <v>155.53151047</v>
      </c>
      <c r="C21" s="1411">
        <f>SUM(C5:C10)</f>
        <v>594.55809999999997</v>
      </c>
      <c r="D21" s="1021">
        <f t="shared" ref="D21:J21" si="10">SUM(D5:D10)</f>
        <v>120.08149999999998</v>
      </c>
      <c r="E21" s="1411">
        <f t="shared" si="10"/>
        <v>192.16069999999999</v>
      </c>
      <c r="F21" s="1021">
        <f t="shared" si="10"/>
        <v>189.60719999999998</v>
      </c>
      <c r="G21" s="1411">
        <f t="shared" si="10"/>
        <v>498.62780300000003</v>
      </c>
      <c r="H21" s="1021">
        <f t="shared" si="10"/>
        <v>257.00970000000001</v>
      </c>
      <c r="I21" s="1411">
        <f t="shared" si="10"/>
        <v>215.82490000000001</v>
      </c>
      <c r="J21" s="1021">
        <f t="shared" si="10"/>
        <v>207.23759999999999</v>
      </c>
      <c r="K21" s="1411">
        <f>SUM(K5:K10)</f>
        <v>490.86946166199436</v>
      </c>
      <c r="L21" s="1021">
        <f t="shared" ref="L21:R21" si="11">SUM(L5:L10)</f>
        <v>566.70516300000008</v>
      </c>
      <c r="M21" s="1411">
        <f t="shared" si="11"/>
        <v>662.64133499999991</v>
      </c>
      <c r="N21" s="1021">
        <f t="shared" si="11"/>
        <v>185.82156650000002</v>
      </c>
      <c r="O21" s="1021">
        <f t="shared" si="11"/>
        <v>234.95909999999998</v>
      </c>
      <c r="P21" s="1123">
        <f t="shared" si="11"/>
        <v>4571.6356396319952</v>
      </c>
      <c r="Q21" s="1066">
        <f t="shared" si="11"/>
        <v>96.004365079997982</v>
      </c>
      <c r="R21" s="1066">
        <f t="shared" si="11"/>
        <v>4667.6400047119923</v>
      </c>
      <c r="T21" s="461"/>
      <c r="U21" s="462"/>
    </row>
    <row r="22" spans="1:33" ht="12" customHeight="1">
      <c r="A22" s="1417" t="str">
        <f>'6.1'!A26</f>
        <v>II. pololetí</v>
      </c>
      <c r="B22" s="1418">
        <f>SUM(B11:B16)</f>
        <v>119.17341886999999</v>
      </c>
      <c r="C22" s="1419">
        <f>SUM(C11:C16)</f>
        <v>447.69150000000002</v>
      </c>
      <c r="D22" s="1418">
        <f t="shared" ref="D22:J22" si="12">SUM(D11:D16)</f>
        <v>95.045000000000002</v>
      </c>
      <c r="E22" s="1419">
        <f t="shared" si="12"/>
        <v>146.4376</v>
      </c>
      <c r="F22" s="1418">
        <f t="shared" si="12"/>
        <v>139.9144</v>
      </c>
      <c r="G22" s="1419">
        <f t="shared" si="12"/>
        <v>393.12352500000003</v>
      </c>
      <c r="H22" s="1418">
        <f t="shared" si="12"/>
        <v>200.45589999999999</v>
      </c>
      <c r="I22" s="1419">
        <f t="shared" si="12"/>
        <v>163.10719999999998</v>
      </c>
      <c r="J22" s="1418">
        <f t="shared" si="12"/>
        <v>155.1705</v>
      </c>
      <c r="K22" s="1419">
        <f>SUM(K11:K16)</f>
        <v>350.4941800644358</v>
      </c>
      <c r="L22" s="1418">
        <f t="shared" ref="L22:R22" si="13">SUM(L11:L16)</f>
        <v>480.62150599999995</v>
      </c>
      <c r="M22" s="1419">
        <f t="shared" si="13"/>
        <v>835.85337600000003</v>
      </c>
      <c r="N22" s="1418">
        <f t="shared" si="13"/>
        <v>139.30391911999999</v>
      </c>
      <c r="O22" s="1418">
        <f t="shared" si="13"/>
        <v>175.3784</v>
      </c>
      <c r="P22" s="1420">
        <f t="shared" si="13"/>
        <v>3841.7704250544361</v>
      </c>
      <c r="Q22" s="1421">
        <f t="shared" si="13"/>
        <v>55.21904384276079</v>
      </c>
      <c r="R22" s="1421">
        <f t="shared" si="13"/>
        <v>3896.9894688971972</v>
      </c>
      <c r="T22" s="461"/>
      <c r="U22" s="462"/>
    </row>
    <row r="23" spans="1:33" ht="12" customHeight="1">
      <c r="A23" s="321" t="str">
        <f>'6.1'!A27</f>
        <v>rok</v>
      </c>
      <c r="B23" s="322">
        <f>SUM(B5:B16)</f>
        <v>274.70492934000004</v>
      </c>
      <c r="C23" s="323">
        <f>SUM(C5:C16)</f>
        <v>1042.2495999999999</v>
      </c>
      <c r="D23" s="324">
        <f t="shared" ref="D23:J23" si="14">SUM(D5:D16)</f>
        <v>215.12650000000002</v>
      </c>
      <c r="E23" s="323">
        <f t="shared" si="14"/>
        <v>338.59829999999994</v>
      </c>
      <c r="F23" s="324">
        <f t="shared" si="14"/>
        <v>329.52159999999998</v>
      </c>
      <c r="G23" s="323">
        <f t="shared" si="14"/>
        <v>891.75132800000017</v>
      </c>
      <c r="H23" s="324">
        <f t="shared" si="14"/>
        <v>457.46559999999999</v>
      </c>
      <c r="I23" s="323">
        <f t="shared" si="14"/>
        <v>378.93210000000005</v>
      </c>
      <c r="J23" s="324">
        <f t="shared" si="14"/>
        <v>362.40809999999999</v>
      </c>
      <c r="K23" s="323">
        <f>SUM(K5:K16)</f>
        <v>841.36364172643027</v>
      </c>
      <c r="L23" s="324">
        <f t="shared" ref="L23:R23" si="15">SUM(L5:L16)</f>
        <v>1047.326669</v>
      </c>
      <c r="M23" s="323">
        <f t="shared" si="15"/>
        <v>1498.4947110000001</v>
      </c>
      <c r="N23" s="324">
        <f t="shared" si="15"/>
        <v>325.12548562000001</v>
      </c>
      <c r="O23" s="322">
        <f t="shared" si="15"/>
        <v>410.33750000000003</v>
      </c>
      <c r="P23" s="325">
        <f t="shared" si="15"/>
        <v>8413.4060646864309</v>
      </c>
      <c r="Q23" s="326">
        <f t="shared" si="15"/>
        <v>151.22340892275878</v>
      </c>
      <c r="R23" s="326">
        <f t="shared" si="15"/>
        <v>8564.6294736091895</v>
      </c>
      <c r="T23" s="461"/>
      <c r="U23" s="462"/>
    </row>
    <row r="24" spans="1:33" ht="11.1" customHeight="1">
      <c r="A24" s="1061"/>
      <c r="B24" s="1061"/>
      <c r="C24" s="1061"/>
      <c r="D24" s="1061"/>
      <c r="E24" s="1061"/>
      <c r="F24" s="1061"/>
      <c r="G24" s="1061"/>
      <c r="H24" s="1061"/>
      <c r="I24" s="1061"/>
      <c r="J24" s="1061"/>
      <c r="K24" s="1061"/>
      <c r="L24" s="1061"/>
      <c r="M24" s="1061"/>
      <c r="N24" s="1061"/>
      <c r="O24" s="1061"/>
      <c r="P24" s="1061"/>
      <c r="Q24" s="1061"/>
      <c r="R24" s="1061"/>
    </row>
    <row r="25" spans="1:33" ht="15" customHeight="1">
      <c r="A25" s="1909" t="s">
        <v>476</v>
      </c>
      <c r="B25" s="1910"/>
      <c r="C25" s="1910"/>
      <c r="D25" s="1910"/>
      <c r="E25" s="1910"/>
      <c r="F25" s="1910"/>
      <c r="G25" s="1910"/>
      <c r="H25" s="1910"/>
      <c r="I25" s="1910"/>
      <c r="J25" s="1910"/>
      <c r="K25" s="1910"/>
      <c r="L25" s="1910"/>
      <c r="M25" s="1910"/>
      <c r="N25" s="1910"/>
      <c r="O25" s="1910"/>
      <c r="P25" s="1910"/>
      <c r="Q25" s="1910"/>
      <c r="R25" s="1911"/>
    </row>
    <row r="26" spans="1:33" s="761" customFormat="1" ht="3.75" customHeight="1">
      <c r="A26" s="317"/>
      <c r="B26" s="318" t="str">
        <f>B4</f>
        <v xml:space="preserve"> Jihočeský</v>
      </c>
      <c r="C26" s="318" t="str">
        <f t="shared" ref="C26:O26" si="16">C4</f>
        <v xml:space="preserve"> Jihomoravský</v>
      </c>
      <c r="D26" s="318" t="str">
        <f t="shared" si="16"/>
        <v xml:space="preserve"> Karlovarský</v>
      </c>
      <c r="E26" s="318" t="str">
        <f t="shared" si="16"/>
        <v xml:space="preserve"> Královéhradecký</v>
      </c>
      <c r="F26" s="318" t="str">
        <f t="shared" si="16"/>
        <v xml:space="preserve"> Liberecký</v>
      </c>
      <c r="G26" s="318" t="str">
        <f t="shared" si="16"/>
        <v xml:space="preserve"> Moravskoslezský</v>
      </c>
      <c r="H26" s="318" t="str">
        <f t="shared" si="16"/>
        <v xml:space="preserve"> Olomoucký</v>
      </c>
      <c r="I26" s="318" t="str">
        <f t="shared" si="16"/>
        <v xml:space="preserve"> Pardubický</v>
      </c>
      <c r="J26" s="318" t="str">
        <f t="shared" si="16"/>
        <v xml:space="preserve"> Plzeňský</v>
      </c>
      <c r="K26" s="318" t="str">
        <f t="shared" si="16"/>
        <v xml:space="preserve"> Hlavní město Praha</v>
      </c>
      <c r="L26" s="318" t="str">
        <f t="shared" si="16"/>
        <v xml:space="preserve"> Středočeský</v>
      </c>
      <c r="M26" s="318" t="str">
        <f t="shared" si="16"/>
        <v xml:space="preserve"> Ústecký</v>
      </c>
      <c r="N26" s="318" t="str">
        <f t="shared" si="16"/>
        <v xml:space="preserve"> Vysočina</v>
      </c>
      <c r="O26" s="318" t="str">
        <f t="shared" si="16"/>
        <v xml:space="preserve"> Zlínský</v>
      </c>
      <c r="P26" s="318"/>
      <c r="Q26" s="318"/>
      <c r="R26" s="319"/>
    </row>
    <row r="27" spans="1:33" ht="12" customHeight="1">
      <c r="A27" s="455">
        <v>2010</v>
      </c>
      <c r="B27" s="1021">
        <v>310.90603887456615</v>
      </c>
      <c r="C27" s="1411">
        <v>1248.7110388745662</v>
      </c>
      <c r="D27" s="1131">
        <v>253.16203887456615</v>
      </c>
      <c r="E27" s="1133">
        <v>363.12303887456613</v>
      </c>
      <c r="F27" s="1131">
        <v>383.34503887456617</v>
      </c>
      <c r="G27" s="1133">
        <v>1046.2070388745663</v>
      </c>
      <c r="H27" s="1131">
        <v>510.02803887456616</v>
      </c>
      <c r="I27" s="1133">
        <v>412.02003887456613</v>
      </c>
      <c r="J27" s="1131">
        <v>444.32903887456615</v>
      </c>
      <c r="K27" s="1411">
        <v>1086.9650388745661</v>
      </c>
      <c r="L27" s="1021">
        <v>1037.7280388745662</v>
      </c>
      <c r="M27" s="1133">
        <v>811.07203887456626</v>
      </c>
      <c r="N27" s="1131">
        <v>419.00003887456614</v>
      </c>
      <c r="O27" s="1131">
        <v>475.42303887456615</v>
      </c>
      <c r="P27" s="1279">
        <v>8802.0195442439253</v>
      </c>
      <c r="Q27" s="1414">
        <v>177.18045575607383</v>
      </c>
      <c r="R27" s="1414">
        <v>8979.2000000000007</v>
      </c>
      <c r="T27" s="1422"/>
      <c r="U27" s="1422"/>
      <c r="V27" s="1422"/>
      <c r="W27" s="1422"/>
      <c r="X27" s="1422"/>
      <c r="Y27" s="1422"/>
      <c r="Z27" s="1422"/>
      <c r="AA27" s="1422"/>
      <c r="AB27" s="1422"/>
      <c r="AC27" s="1422"/>
      <c r="AD27" s="1422"/>
      <c r="AE27" s="1422"/>
      <c r="AF27" s="1422"/>
      <c r="AG27" s="1422"/>
    </row>
    <row r="28" spans="1:33" ht="12" customHeight="1">
      <c r="A28" s="467">
        <v>2011</v>
      </c>
      <c r="B28" s="1136">
        <v>266.65683509880415</v>
      </c>
      <c r="C28" s="1139">
        <v>1110.0808350988043</v>
      </c>
      <c r="D28" s="1282">
        <v>227.27683509880418</v>
      </c>
      <c r="E28" s="1139">
        <v>330.93283509880416</v>
      </c>
      <c r="F28" s="1282">
        <v>344.76783509880414</v>
      </c>
      <c r="G28" s="1139">
        <v>956.01683509880422</v>
      </c>
      <c r="H28" s="1282">
        <v>471.46983509880414</v>
      </c>
      <c r="I28" s="1139">
        <v>379.41883509880415</v>
      </c>
      <c r="J28" s="1282">
        <v>393.45583509880413</v>
      </c>
      <c r="K28" s="1413">
        <v>927.42183509880419</v>
      </c>
      <c r="L28" s="1282">
        <v>945.24983509880417</v>
      </c>
      <c r="M28" s="1139">
        <v>753.13683509880423</v>
      </c>
      <c r="N28" s="1282">
        <v>375.92183509880414</v>
      </c>
      <c r="O28" s="1137">
        <v>449.35683509880414</v>
      </c>
      <c r="P28" s="1281">
        <v>7931.163691383259</v>
      </c>
      <c r="Q28" s="1415">
        <v>154.63630861674156</v>
      </c>
      <c r="R28" s="1415">
        <v>8085.8</v>
      </c>
      <c r="T28" s="1422"/>
      <c r="U28" s="1422"/>
      <c r="V28" s="1422"/>
      <c r="W28" s="1422"/>
      <c r="X28" s="1422"/>
      <c r="Y28" s="1422"/>
      <c r="Z28" s="1422"/>
      <c r="AA28" s="1422"/>
      <c r="AB28" s="1422"/>
      <c r="AC28" s="1422"/>
      <c r="AD28" s="1422"/>
      <c r="AE28" s="1422"/>
      <c r="AF28" s="1422"/>
      <c r="AG28" s="1422"/>
    </row>
    <row r="29" spans="1:33" ht="12" customHeight="1">
      <c r="A29" s="455">
        <v>2012</v>
      </c>
      <c r="B29" s="1021">
        <v>266.97294206215321</v>
      </c>
      <c r="C29" s="1133">
        <v>1110.3409420621533</v>
      </c>
      <c r="D29" s="1131">
        <v>231.03194206215321</v>
      </c>
      <c r="E29" s="1133">
        <v>338.0239420621532</v>
      </c>
      <c r="F29" s="1131">
        <v>348.58294206215317</v>
      </c>
      <c r="G29" s="1133">
        <v>938.42694206215322</v>
      </c>
      <c r="H29" s="1131">
        <v>462.20494206215318</v>
      </c>
      <c r="I29" s="1133">
        <v>382.95294206215317</v>
      </c>
      <c r="J29" s="1131">
        <v>389.33294206215317</v>
      </c>
      <c r="K29" s="1411">
        <v>948.46294206215327</v>
      </c>
      <c r="L29" s="1131">
        <v>985.04694206215322</v>
      </c>
      <c r="M29" s="1133">
        <v>777.95894206215326</v>
      </c>
      <c r="N29" s="1131">
        <v>383.4539420621532</v>
      </c>
      <c r="O29" s="1131">
        <v>447.02594206215321</v>
      </c>
      <c r="P29" s="1279">
        <v>8009.819188870144</v>
      </c>
      <c r="Q29" s="1414">
        <v>148.4058161801789</v>
      </c>
      <c r="R29" s="1414">
        <v>8158.2250050503235</v>
      </c>
      <c r="T29" s="1422"/>
      <c r="U29" s="1422"/>
      <c r="V29" s="1422"/>
      <c r="W29" s="1422"/>
      <c r="X29" s="1422"/>
      <c r="Y29" s="1422"/>
      <c r="Z29" s="1422"/>
      <c r="AA29" s="1422"/>
      <c r="AB29" s="1422"/>
      <c r="AC29" s="1422"/>
      <c r="AD29" s="1422"/>
      <c r="AE29" s="1422"/>
      <c r="AF29" s="1422"/>
      <c r="AG29" s="1422"/>
    </row>
    <row r="30" spans="1:33" ht="12" customHeight="1">
      <c r="A30" s="467">
        <v>2013</v>
      </c>
      <c r="B30" s="1136">
        <v>267.00997620683597</v>
      </c>
      <c r="C30" s="1139">
        <v>1122.6489762068361</v>
      </c>
      <c r="D30" s="1282">
        <v>223.63997620683602</v>
      </c>
      <c r="E30" s="1139">
        <v>332.145976206836</v>
      </c>
      <c r="F30" s="1282">
        <v>357.82997620683602</v>
      </c>
      <c r="G30" s="1139">
        <v>911.33697620683608</v>
      </c>
      <c r="H30" s="1282">
        <v>458.27197620683597</v>
      </c>
      <c r="I30" s="1139">
        <v>357.22597620683598</v>
      </c>
      <c r="J30" s="1282">
        <v>384.71397620683598</v>
      </c>
      <c r="K30" s="1413">
        <v>968.41997620683605</v>
      </c>
      <c r="L30" s="1282">
        <v>1026.8499762068361</v>
      </c>
      <c r="M30" s="1139">
        <v>881.43897620683606</v>
      </c>
      <c r="N30" s="1282">
        <v>382.48097620683598</v>
      </c>
      <c r="O30" s="1137">
        <v>450.43497620683598</v>
      </c>
      <c r="P30" s="1281">
        <v>8124.4486668957034</v>
      </c>
      <c r="Q30" s="1415">
        <v>152.64574787374585</v>
      </c>
      <c r="R30" s="1415">
        <v>8277.0944147694499</v>
      </c>
      <c r="T30" s="1422"/>
      <c r="U30" s="1422"/>
      <c r="V30" s="1422"/>
      <c r="W30" s="1422"/>
      <c r="X30" s="1422"/>
      <c r="Y30" s="1422"/>
      <c r="Z30" s="1422"/>
      <c r="AA30" s="1422"/>
      <c r="AB30" s="1422"/>
      <c r="AC30" s="1422"/>
      <c r="AD30" s="1422"/>
      <c r="AE30" s="1422"/>
      <c r="AF30" s="1422"/>
      <c r="AG30" s="1422"/>
    </row>
    <row r="31" spans="1:33" ht="12" customHeight="1">
      <c r="A31" s="455">
        <v>2014</v>
      </c>
      <c r="B31" s="1021">
        <v>237.60887250261194</v>
      </c>
      <c r="C31" s="1133">
        <v>953.537872502612</v>
      </c>
      <c r="D31" s="1131">
        <v>195.81287250261195</v>
      </c>
      <c r="E31" s="1133">
        <v>295.30887250261196</v>
      </c>
      <c r="F31" s="1131">
        <v>301.83087250261195</v>
      </c>
      <c r="G31" s="1133">
        <v>826.92887250261197</v>
      </c>
      <c r="H31" s="1131">
        <v>406.33187250261193</v>
      </c>
      <c r="I31" s="1133">
        <v>314.46887250261193</v>
      </c>
      <c r="J31" s="1131">
        <v>343.03387250261193</v>
      </c>
      <c r="K31" s="1411">
        <v>796.96987250261191</v>
      </c>
      <c r="L31" s="1131">
        <v>933.27687250261192</v>
      </c>
      <c r="M31" s="1133">
        <v>785.80087250261192</v>
      </c>
      <c r="N31" s="1131">
        <v>328.19187250261194</v>
      </c>
      <c r="O31" s="1131">
        <v>384.00487250261193</v>
      </c>
      <c r="P31" s="1279">
        <v>7103.1072150365662</v>
      </c>
      <c r="Q31" s="1414">
        <v>177.3125345628485</v>
      </c>
      <c r="R31" s="1414">
        <v>7280.4197495994158</v>
      </c>
      <c r="T31" s="1422"/>
      <c r="U31" s="1422"/>
      <c r="V31" s="1422"/>
      <c r="W31" s="1422"/>
      <c r="X31" s="1422"/>
      <c r="Y31" s="1422"/>
      <c r="Z31" s="1422"/>
      <c r="AA31" s="1422"/>
      <c r="AB31" s="1422"/>
      <c r="AC31" s="1422"/>
      <c r="AD31" s="1422"/>
      <c r="AE31" s="1422"/>
      <c r="AF31" s="1422"/>
      <c r="AG31" s="1422"/>
    </row>
    <row r="32" spans="1:33" ht="12" customHeight="1">
      <c r="A32" s="467">
        <v>2015</v>
      </c>
      <c r="B32" s="1136">
        <v>256.49098662569412</v>
      </c>
      <c r="C32" s="1139">
        <v>1034.957986625694</v>
      </c>
      <c r="D32" s="1282">
        <v>206.74598662569414</v>
      </c>
      <c r="E32" s="1139">
        <v>303.66698662569416</v>
      </c>
      <c r="F32" s="1282">
        <v>321.82698662569413</v>
      </c>
      <c r="G32" s="1139">
        <v>868.28898662569406</v>
      </c>
      <c r="H32" s="1282">
        <v>424.93598662569417</v>
      </c>
      <c r="I32" s="1139">
        <v>353.57898662569414</v>
      </c>
      <c r="J32" s="1282">
        <v>358.32698662569413</v>
      </c>
      <c r="K32" s="1413">
        <v>820.34098662569409</v>
      </c>
      <c r="L32" s="1282">
        <v>963.11898662569411</v>
      </c>
      <c r="M32" s="1139">
        <v>860.11298662569413</v>
      </c>
      <c r="N32" s="1282">
        <v>329.97098662569414</v>
      </c>
      <c r="O32" s="1137">
        <v>389.24398662569416</v>
      </c>
      <c r="P32" s="1281">
        <v>7491.6078127597184</v>
      </c>
      <c r="Q32" s="1415">
        <v>115.95682018521987</v>
      </c>
      <c r="R32" s="1415">
        <v>7607.5646329449382</v>
      </c>
      <c r="T32" s="1422"/>
      <c r="U32" s="1422"/>
      <c r="V32" s="1422"/>
      <c r="W32" s="1422"/>
      <c r="X32" s="1422"/>
      <c r="Y32" s="1422"/>
      <c r="Z32" s="1422"/>
      <c r="AA32" s="1422"/>
      <c r="AB32" s="1422"/>
      <c r="AC32" s="1422"/>
      <c r="AD32" s="1422"/>
      <c r="AE32" s="1422"/>
      <c r="AF32" s="1422"/>
      <c r="AG32" s="1422"/>
    </row>
    <row r="33" spans="1:33" ht="12" customHeight="1">
      <c r="A33" s="455">
        <v>2016</v>
      </c>
      <c r="B33" s="1021">
        <v>274.84591988778703</v>
      </c>
      <c r="C33" s="1133">
        <v>1087.0979198877869</v>
      </c>
      <c r="D33" s="1131">
        <v>218.59291988778699</v>
      </c>
      <c r="E33" s="1133">
        <v>325.844919887787</v>
      </c>
      <c r="F33" s="1131">
        <v>340.25691988778703</v>
      </c>
      <c r="G33" s="1133">
        <v>915.82291988778695</v>
      </c>
      <c r="H33" s="1131">
        <v>458.87691988778704</v>
      </c>
      <c r="I33" s="1133">
        <v>368.89491988778701</v>
      </c>
      <c r="J33" s="1131">
        <v>379.67791988778703</v>
      </c>
      <c r="K33" s="1411">
        <v>886.344919887787</v>
      </c>
      <c r="L33" s="1131">
        <v>1035.4359198877869</v>
      </c>
      <c r="M33" s="1133">
        <v>1098.317919887787</v>
      </c>
      <c r="N33" s="1131">
        <v>348.844919887787</v>
      </c>
      <c r="O33" s="1131">
        <v>420.15791988778705</v>
      </c>
      <c r="P33" s="1279">
        <v>8159.0128784290182</v>
      </c>
      <c r="Q33" s="1414">
        <v>96.121355104837562</v>
      </c>
      <c r="R33" s="1414">
        <v>8255.1342335338559</v>
      </c>
      <c r="T33" s="1422"/>
      <c r="U33" s="1422"/>
      <c r="V33" s="1422"/>
      <c r="W33" s="1422"/>
      <c r="X33" s="1422"/>
      <c r="Y33" s="1422"/>
      <c r="Z33" s="1422"/>
      <c r="AA33" s="1422"/>
      <c r="AB33" s="1422"/>
      <c r="AC33" s="1422"/>
      <c r="AD33" s="1422"/>
      <c r="AE33" s="1422"/>
      <c r="AF33" s="1422"/>
      <c r="AG33" s="1422"/>
    </row>
    <row r="34" spans="1:33" ht="12" customHeight="1">
      <c r="A34" s="467">
        <v>2017</v>
      </c>
      <c r="B34" s="1136">
        <v>279.91385512014267</v>
      </c>
      <c r="C34" s="1139">
        <v>1125.2696786804322</v>
      </c>
      <c r="D34" s="1282">
        <v>222.10284642420908</v>
      </c>
      <c r="E34" s="1139">
        <v>351.06345530495935</v>
      </c>
      <c r="F34" s="1282">
        <v>349.5550017662523</v>
      </c>
      <c r="G34" s="1139">
        <v>910.98990233157679</v>
      </c>
      <c r="H34" s="1282">
        <v>479.90002294161627</v>
      </c>
      <c r="I34" s="1139">
        <v>397.83733143096401</v>
      </c>
      <c r="J34" s="1282">
        <v>392.60095842059661</v>
      </c>
      <c r="K34" s="1413">
        <v>912.22504782138594</v>
      </c>
      <c r="L34" s="1282">
        <v>1077.7049398817649</v>
      </c>
      <c r="M34" s="1139">
        <v>1131.9939891683503</v>
      </c>
      <c r="N34" s="1282">
        <v>355.36641062466811</v>
      </c>
      <c r="O34" s="1137">
        <v>433.05959417613718</v>
      </c>
      <c r="P34" s="1281">
        <v>8419.5830340930552</v>
      </c>
      <c r="Q34" s="1415">
        <v>107.89971932586282</v>
      </c>
      <c r="R34" s="1415">
        <v>8527.4827534189189</v>
      </c>
      <c r="T34" s="1422"/>
      <c r="U34" s="1422"/>
      <c r="V34" s="1422"/>
      <c r="W34" s="1422"/>
      <c r="X34" s="1422"/>
      <c r="Y34" s="1422"/>
      <c r="Z34" s="1422"/>
      <c r="AA34" s="1422"/>
      <c r="AB34" s="1422"/>
      <c r="AC34" s="1422"/>
      <c r="AD34" s="1422"/>
      <c r="AE34" s="1422"/>
      <c r="AF34" s="1422"/>
      <c r="AG34" s="1422"/>
    </row>
    <row r="35" spans="1:33" ht="12" customHeight="1">
      <c r="A35" s="455">
        <v>2018</v>
      </c>
      <c r="B35" s="1021">
        <v>271.61604691470001</v>
      </c>
      <c r="C35" s="1133">
        <v>1058.7058999999999</v>
      </c>
      <c r="D35" s="1131">
        <v>213.16339999999997</v>
      </c>
      <c r="E35" s="1133">
        <v>342.08510000000001</v>
      </c>
      <c r="F35" s="1131">
        <v>327.18510000000003</v>
      </c>
      <c r="G35" s="1133">
        <v>878.00213199999996</v>
      </c>
      <c r="H35" s="1131">
        <v>457.59429999999998</v>
      </c>
      <c r="I35" s="1133">
        <v>374.92409999999995</v>
      </c>
      <c r="J35" s="1131">
        <v>363.91340000000002</v>
      </c>
      <c r="K35" s="1411">
        <v>852.04543613082001</v>
      </c>
      <c r="L35" s="1131">
        <v>1040.3693189999999</v>
      </c>
      <c r="M35" s="1133">
        <v>1118.2678109999999</v>
      </c>
      <c r="N35" s="1131">
        <v>334.54324700939998</v>
      </c>
      <c r="O35" s="1131">
        <v>418.35169999999999</v>
      </c>
      <c r="P35" s="1279">
        <v>8050.7669920549206</v>
      </c>
      <c r="Q35" s="1414">
        <v>131.96193493334775</v>
      </c>
      <c r="R35" s="1414">
        <v>8182.7289269882685</v>
      </c>
      <c r="T35" s="1422"/>
      <c r="U35" s="1422"/>
      <c r="V35" s="1422"/>
      <c r="W35" s="1422"/>
      <c r="X35" s="1422"/>
      <c r="Y35" s="1422"/>
      <c r="Z35" s="1422"/>
      <c r="AA35" s="1422"/>
      <c r="AB35" s="1422"/>
      <c r="AC35" s="1422"/>
      <c r="AD35" s="1422"/>
      <c r="AE35" s="1422"/>
      <c r="AF35" s="1422"/>
      <c r="AG35" s="1422"/>
    </row>
    <row r="36" spans="1:33" ht="12" customHeight="1">
      <c r="A36" s="467">
        <v>2019</v>
      </c>
      <c r="B36" s="1136">
        <f>B23</f>
        <v>274.70492934000004</v>
      </c>
      <c r="C36" s="1413">
        <f t="shared" ref="C36:O36" si="17">C23</f>
        <v>1042.2495999999999</v>
      </c>
      <c r="D36" s="1124">
        <f t="shared" si="17"/>
        <v>215.12650000000002</v>
      </c>
      <c r="E36" s="1413">
        <f t="shared" si="17"/>
        <v>338.59829999999994</v>
      </c>
      <c r="F36" s="1124">
        <f t="shared" si="17"/>
        <v>329.52159999999998</v>
      </c>
      <c r="G36" s="1413">
        <f t="shared" si="17"/>
        <v>891.75132800000017</v>
      </c>
      <c r="H36" s="1124">
        <f t="shared" si="17"/>
        <v>457.46559999999999</v>
      </c>
      <c r="I36" s="1413">
        <f t="shared" si="17"/>
        <v>378.93210000000005</v>
      </c>
      <c r="J36" s="1124">
        <f t="shared" si="17"/>
        <v>362.40809999999999</v>
      </c>
      <c r="K36" s="1413">
        <f t="shared" si="17"/>
        <v>841.36364172643027</v>
      </c>
      <c r="L36" s="1124">
        <f t="shared" si="17"/>
        <v>1047.326669</v>
      </c>
      <c r="M36" s="1413">
        <f t="shared" si="17"/>
        <v>1498.4947110000001</v>
      </c>
      <c r="N36" s="1124">
        <f t="shared" si="17"/>
        <v>325.12548562000001</v>
      </c>
      <c r="O36" s="1136">
        <f t="shared" si="17"/>
        <v>410.33750000000003</v>
      </c>
      <c r="P36" s="1281">
        <f t="shared" ref="P36" si="18">SUM(B36:O36)</f>
        <v>8413.4060646864309</v>
      </c>
      <c r="Q36" s="1415">
        <f>Q23</f>
        <v>151.22340892275878</v>
      </c>
      <c r="R36" s="1415">
        <f>P36+Q36</f>
        <v>8564.6294736091895</v>
      </c>
      <c r="T36" s="1422"/>
      <c r="U36" s="1422"/>
      <c r="V36" s="1422"/>
      <c r="W36" s="1422"/>
      <c r="X36" s="1422"/>
      <c r="Y36" s="1422"/>
      <c r="Z36" s="1422"/>
      <c r="AA36" s="1422"/>
      <c r="AB36" s="1422"/>
      <c r="AC36" s="1422"/>
      <c r="AD36" s="1422"/>
      <c r="AE36" s="1422"/>
      <c r="AF36" s="1422"/>
      <c r="AG36" s="1422"/>
    </row>
    <row r="37" spans="1:33" ht="11.1" customHeight="1">
      <c r="A37" s="635"/>
      <c r="B37" s="1021"/>
      <c r="C37" s="1131"/>
      <c r="D37" s="1131"/>
      <c r="E37" s="1131"/>
      <c r="F37" s="1131"/>
      <c r="G37" s="1131"/>
      <c r="H37" s="1131"/>
      <c r="I37" s="1131"/>
      <c r="J37" s="1131"/>
      <c r="K37" s="1021"/>
      <c r="L37" s="1131"/>
      <c r="M37" s="1131"/>
      <c r="N37" s="1131"/>
      <c r="O37" s="1131"/>
      <c r="P37" s="1131"/>
      <c r="Q37" s="1131"/>
      <c r="R37" s="1131"/>
      <c r="T37" s="1422"/>
      <c r="U37" s="1422"/>
      <c r="V37" s="1422"/>
      <c r="W37" s="1422"/>
      <c r="X37" s="1422"/>
      <c r="Y37" s="1422"/>
      <c r="Z37" s="1422"/>
      <c r="AA37" s="1422"/>
      <c r="AB37" s="1422"/>
      <c r="AC37" s="1422"/>
      <c r="AD37" s="1422"/>
      <c r="AE37" s="1422"/>
      <c r="AF37" s="1422"/>
      <c r="AG37" s="1422"/>
    </row>
    <row r="38" spans="1:33" ht="11.1" customHeight="1">
      <c r="A38" s="635"/>
      <c r="B38" s="1907" t="s">
        <v>477</v>
      </c>
      <c r="C38" s="1907"/>
      <c r="D38" s="1907"/>
      <c r="E38" s="1907"/>
      <c r="F38" s="1907"/>
      <c r="G38" s="1907"/>
      <c r="H38" s="1907"/>
      <c r="I38" s="1907"/>
      <c r="J38" s="1907"/>
      <c r="K38" s="1907"/>
      <c r="L38" s="1907"/>
      <c r="M38" s="1907"/>
      <c r="N38" s="1907"/>
      <c r="O38" s="1907"/>
      <c r="P38" s="1907"/>
      <c r="Q38" s="1907"/>
      <c r="R38" s="1907"/>
      <c r="T38" s="1422"/>
      <c r="U38" s="1422"/>
      <c r="V38" s="1422"/>
      <c r="W38" s="1422"/>
      <c r="X38" s="1422"/>
      <c r="Y38" s="1422"/>
      <c r="Z38" s="1422"/>
      <c r="AA38" s="1422"/>
      <c r="AB38" s="1422"/>
      <c r="AC38" s="1422"/>
      <c r="AD38" s="1422"/>
      <c r="AE38" s="1422"/>
      <c r="AF38" s="1422"/>
      <c r="AG38" s="1422"/>
    </row>
    <row r="39" spans="1:33" ht="15" customHeight="1">
      <c r="A39" s="635"/>
      <c r="B39" s="1907"/>
      <c r="C39" s="1907"/>
      <c r="D39" s="1907"/>
      <c r="E39" s="1907"/>
      <c r="F39" s="1907"/>
      <c r="G39" s="1907"/>
      <c r="H39" s="1907"/>
      <c r="I39" s="1907"/>
      <c r="J39" s="1907"/>
      <c r="K39" s="1907"/>
      <c r="L39" s="1907"/>
      <c r="M39" s="1907"/>
      <c r="N39" s="1907"/>
      <c r="O39" s="1907"/>
      <c r="P39" s="1907"/>
      <c r="Q39" s="1907"/>
      <c r="R39" s="1907"/>
    </row>
    <row r="40" spans="1:33" ht="11.1" customHeight="1">
      <c r="A40" s="635"/>
      <c r="B40" s="1021"/>
      <c r="C40" s="1021"/>
      <c r="D40" s="1021"/>
      <c r="E40" s="1021"/>
      <c r="F40" s="1021"/>
      <c r="G40" s="1021"/>
      <c r="H40" s="1021"/>
      <c r="I40" s="1021"/>
      <c r="J40" s="1021"/>
      <c r="K40" s="1021"/>
      <c r="L40" s="1021"/>
      <c r="M40" s="1021"/>
      <c r="N40" s="1021"/>
      <c r="O40" s="1021"/>
      <c r="P40" s="1021"/>
      <c r="Q40" s="1021"/>
      <c r="R40" s="1021"/>
    </row>
    <row r="41" spans="1:33" ht="11.1" customHeight="1">
      <c r="A41" s="635"/>
      <c r="B41" s="1021"/>
      <c r="C41" s="1021"/>
      <c r="D41" s="1021"/>
      <c r="E41" s="1021"/>
      <c r="F41" s="1021"/>
      <c r="G41" s="1021"/>
      <c r="H41" s="1021"/>
      <c r="I41" s="1021"/>
      <c r="J41" s="1021"/>
      <c r="K41" s="1021"/>
      <c r="L41" s="1021"/>
      <c r="M41" s="1021"/>
      <c r="N41" s="1021"/>
      <c r="O41" s="1021"/>
      <c r="P41" s="1021"/>
      <c r="Q41" s="1021"/>
      <c r="R41" s="1021"/>
    </row>
    <row r="42" spans="1:33" ht="11.1" customHeight="1">
      <c r="A42" s="635"/>
      <c r="B42" s="1021"/>
      <c r="C42" s="1021"/>
      <c r="D42" s="1021"/>
      <c r="E42" s="1021"/>
      <c r="F42" s="1021"/>
      <c r="G42" s="1021"/>
      <c r="H42" s="1021"/>
      <c r="I42" s="1021"/>
      <c r="J42" s="1021"/>
      <c r="K42" s="1021"/>
      <c r="L42" s="1021"/>
      <c r="M42" s="1021"/>
      <c r="N42" s="1021"/>
      <c r="O42" s="1021"/>
      <c r="P42" s="1021"/>
      <c r="Q42" s="1021"/>
      <c r="R42" s="1021"/>
    </row>
    <row r="43" spans="1:33" ht="11.1" customHeight="1">
      <c r="A43" s="635"/>
      <c r="B43" s="1021"/>
      <c r="C43" s="1021"/>
      <c r="D43" s="1021"/>
      <c r="E43" s="1021"/>
      <c r="F43" s="1021"/>
      <c r="G43" s="1021"/>
      <c r="H43" s="1021"/>
      <c r="I43" s="1021"/>
      <c r="J43" s="1021"/>
      <c r="K43" s="1021"/>
      <c r="L43" s="1021"/>
      <c r="M43" s="1021"/>
      <c r="N43" s="1021"/>
      <c r="O43" s="1021"/>
      <c r="P43" s="1021"/>
      <c r="Q43" s="1021"/>
      <c r="R43" s="1021"/>
    </row>
    <row r="44" spans="1:33" ht="11.1" customHeight="1">
      <c r="A44" s="635"/>
      <c r="B44" s="1021"/>
      <c r="C44" s="1021"/>
      <c r="D44" s="1021"/>
      <c r="E44" s="1021"/>
      <c r="F44" s="1021"/>
      <c r="G44" s="1021"/>
      <c r="H44" s="1021"/>
      <c r="I44" s="1021"/>
      <c r="J44" s="1021"/>
      <c r="K44" s="1021"/>
      <c r="L44" s="1021"/>
      <c r="M44" s="1021"/>
      <c r="N44" s="1021"/>
      <c r="O44" s="1021"/>
      <c r="P44" s="1021"/>
      <c r="Q44" s="1021"/>
      <c r="R44" s="1021"/>
    </row>
    <row r="45" spans="1:33" ht="11.1" customHeight="1">
      <c r="A45" s="635"/>
      <c r="B45" s="1021"/>
      <c r="C45" s="1021"/>
      <c r="D45" s="1021"/>
      <c r="E45" s="1021"/>
      <c r="F45" s="1021"/>
      <c r="G45" s="1021"/>
      <c r="H45" s="1021"/>
      <c r="I45" s="1021"/>
      <c r="J45" s="1021"/>
      <c r="K45" s="1021"/>
      <c r="L45" s="1021"/>
      <c r="M45" s="1021"/>
      <c r="N45" s="1021"/>
      <c r="O45" s="1021"/>
      <c r="P45" s="1021"/>
      <c r="Q45" s="1021"/>
      <c r="R45" s="1021"/>
    </row>
    <row r="65" spans="1:18" ht="19.5" customHeight="1">
      <c r="A65" s="1671" t="s">
        <v>404</v>
      </c>
      <c r="B65" s="1672"/>
      <c r="C65" s="1672"/>
      <c r="D65" s="1672"/>
      <c r="E65" s="1672"/>
      <c r="F65" s="1672"/>
      <c r="G65" s="1672"/>
      <c r="H65" s="1672"/>
      <c r="I65" s="1672"/>
      <c r="J65" s="1672"/>
      <c r="K65" s="1672"/>
      <c r="L65" s="1672"/>
      <c r="M65" s="1672"/>
      <c r="N65" s="1672"/>
      <c r="O65" s="1672"/>
      <c r="P65" s="1672"/>
      <c r="Q65" s="1672"/>
      <c r="R65" s="1673"/>
    </row>
    <row r="66" spans="1:18" ht="72" customHeight="1">
      <c r="A66" s="320" t="str">
        <f>'6.1'!A8</f>
        <v>Období</v>
      </c>
      <c r="B66" s="315" t="s">
        <v>177</v>
      </c>
      <c r="C66" s="164" t="s">
        <v>178</v>
      </c>
      <c r="D66" s="169" t="s">
        <v>179</v>
      </c>
      <c r="E66" s="164" t="s">
        <v>226</v>
      </c>
      <c r="F66" s="169" t="s">
        <v>180</v>
      </c>
      <c r="G66" s="164" t="s">
        <v>181</v>
      </c>
      <c r="H66" s="169" t="s">
        <v>182</v>
      </c>
      <c r="I66" s="164" t="s">
        <v>183</v>
      </c>
      <c r="J66" s="169" t="s">
        <v>184</v>
      </c>
      <c r="K66" s="164" t="s">
        <v>298</v>
      </c>
      <c r="L66" s="169" t="s">
        <v>186</v>
      </c>
      <c r="M66" s="164" t="s">
        <v>187</v>
      </c>
      <c r="N66" s="169" t="s">
        <v>188</v>
      </c>
      <c r="O66" s="315" t="s">
        <v>189</v>
      </c>
      <c r="P66" s="175" t="s">
        <v>190</v>
      </c>
      <c r="Q66" s="150" t="s">
        <v>297</v>
      </c>
      <c r="R66" s="150" t="s">
        <v>176</v>
      </c>
    </row>
    <row r="67" spans="1:18" ht="12" customHeight="1">
      <c r="A67" s="455" t="str">
        <f>'6.1'!A9</f>
        <v>leden</v>
      </c>
      <c r="B67" s="1021">
        <v>458.78295664000001</v>
      </c>
      <c r="C67" s="1411">
        <v>1917.4310032199999</v>
      </c>
      <c r="D67" s="1131">
        <v>342.10069448000002</v>
      </c>
      <c r="E67" s="1133">
        <v>594.37729688000002</v>
      </c>
      <c r="F67" s="1131">
        <v>580.15462922999984</v>
      </c>
      <c r="G67" s="1133">
        <v>1365.9655605</v>
      </c>
      <c r="H67" s="1131">
        <v>777.52654608</v>
      </c>
      <c r="I67" s="1133">
        <v>628.35426218999999</v>
      </c>
      <c r="J67" s="1131">
        <v>611.15655500999992</v>
      </c>
      <c r="K67" s="1411">
        <v>1617.9324366599999</v>
      </c>
      <c r="L67" s="1021">
        <v>1584.3184808799999</v>
      </c>
      <c r="M67" s="1133">
        <v>1701.07127599</v>
      </c>
      <c r="N67" s="1131">
        <v>572.04214033800008</v>
      </c>
      <c r="O67" s="1131">
        <v>726.59780350999995</v>
      </c>
      <c r="P67" s="1279">
        <f>SUM(B67:O67)</f>
        <v>13477.811641607999</v>
      </c>
      <c r="Q67" s="1414">
        <v>247.31488324099999</v>
      </c>
      <c r="R67" s="1414">
        <f>SUM(P67:Q67)</f>
        <v>13725.126524849</v>
      </c>
    </row>
    <row r="68" spans="1:18" ht="12" customHeight="1">
      <c r="A68" s="463" t="str">
        <f>'6.1'!A10</f>
        <v>únor</v>
      </c>
      <c r="B68" s="1021">
        <v>361.73010442999993</v>
      </c>
      <c r="C68" s="1149">
        <v>1468.7543391499996</v>
      </c>
      <c r="D68" s="1131">
        <v>275.50774213999995</v>
      </c>
      <c r="E68" s="1149">
        <v>457.86223168000004</v>
      </c>
      <c r="F68" s="1131">
        <v>444.87765841000004</v>
      </c>
      <c r="G68" s="1149">
        <v>1086.8017694800001</v>
      </c>
      <c r="H68" s="1131">
        <v>608.09707458000003</v>
      </c>
      <c r="I68" s="1149">
        <v>508.1029295300001</v>
      </c>
      <c r="J68" s="1131">
        <v>485.68990998999993</v>
      </c>
      <c r="K68" s="1412">
        <v>1214.4267664199999</v>
      </c>
      <c r="L68" s="1131">
        <v>1266.2533445899996</v>
      </c>
      <c r="M68" s="1149">
        <v>1341.44268038</v>
      </c>
      <c r="N68" s="1131">
        <v>439.77414553000006</v>
      </c>
      <c r="O68" s="1131">
        <v>564.59920103999991</v>
      </c>
      <c r="P68" s="1280">
        <f t="shared" ref="P68:P78" si="19">SUM(B68:O68)</f>
        <v>10523.919897350001</v>
      </c>
      <c r="Q68" s="1416">
        <v>195.08483045580002</v>
      </c>
      <c r="R68" s="1416">
        <f t="shared" ref="R68:R78" si="20">SUM(P68:Q68)</f>
        <v>10719.004727805801</v>
      </c>
    </row>
    <row r="69" spans="1:18" ht="12" customHeight="1">
      <c r="A69" s="467" t="str">
        <f>'6.1'!A11</f>
        <v>březen</v>
      </c>
      <c r="B69" s="1136">
        <v>309.48187640999998</v>
      </c>
      <c r="C69" s="1139">
        <v>1224.8473307100001</v>
      </c>
      <c r="D69" s="1282">
        <v>238.35274042</v>
      </c>
      <c r="E69" s="1139">
        <v>387.77909739999996</v>
      </c>
      <c r="F69" s="1282">
        <v>383.88072545999995</v>
      </c>
      <c r="G69" s="1139">
        <v>991.45908450999991</v>
      </c>
      <c r="H69" s="1282">
        <v>509.48096808999992</v>
      </c>
      <c r="I69" s="1139">
        <v>436.23818152000007</v>
      </c>
      <c r="J69" s="1282">
        <v>416.03364200999988</v>
      </c>
      <c r="K69" s="1413">
        <v>1009.09036716</v>
      </c>
      <c r="L69" s="1282">
        <v>1074.2502284809998</v>
      </c>
      <c r="M69" s="1139">
        <v>1009.0621418300003</v>
      </c>
      <c r="N69" s="1282">
        <v>373.19500774999995</v>
      </c>
      <c r="O69" s="1137">
        <v>473.73406019999993</v>
      </c>
      <c r="P69" s="1281">
        <f t="shared" si="19"/>
        <v>8836.8854519510005</v>
      </c>
      <c r="Q69" s="1415">
        <v>172.71064221100002</v>
      </c>
      <c r="R69" s="1415">
        <f t="shared" si="20"/>
        <v>9009.5960941619996</v>
      </c>
    </row>
    <row r="70" spans="1:18" ht="12" customHeight="1">
      <c r="A70" s="455" t="str">
        <f>'6.1'!A12</f>
        <v>duben</v>
      </c>
      <c r="B70" s="1021">
        <v>219.80502894</v>
      </c>
      <c r="C70" s="1133">
        <v>782.19857994999984</v>
      </c>
      <c r="D70" s="1131">
        <v>171.86376164999999</v>
      </c>
      <c r="E70" s="1133">
        <v>255.41409810000013</v>
      </c>
      <c r="F70" s="1131">
        <v>252.75230695000002</v>
      </c>
      <c r="G70" s="1133">
        <v>721.73606410000002</v>
      </c>
      <c r="H70" s="1131">
        <v>347.21307878999994</v>
      </c>
      <c r="I70" s="1133">
        <v>302.43027674000001</v>
      </c>
      <c r="J70" s="1131">
        <v>290.91480553000002</v>
      </c>
      <c r="K70" s="1411">
        <v>633.87184971399927</v>
      </c>
      <c r="L70" s="1131">
        <v>784.14794524800004</v>
      </c>
      <c r="M70" s="1133">
        <v>962.12271445999977</v>
      </c>
      <c r="N70" s="1131">
        <v>254.84677939000005</v>
      </c>
      <c r="O70" s="1131">
        <v>311.01990330000001</v>
      </c>
      <c r="P70" s="1279">
        <f t="shared" si="19"/>
        <v>6290.337192861999</v>
      </c>
      <c r="Q70" s="1414">
        <v>127.90144149700004</v>
      </c>
      <c r="R70" s="1414">
        <f t="shared" si="20"/>
        <v>6418.2386343589988</v>
      </c>
    </row>
    <row r="71" spans="1:18" ht="12" customHeight="1">
      <c r="A71" s="463" t="str">
        <f>'6.1'!A13</f>
        <v>květen</v>
      </c>
      <c r="B71" s="1021">
        <v>209.02856303999997</v>
      </c>
      <c r="C71" s="1149">
        <v>655.19722444000001</v>
      </c>
      <c r="D71" s="1131">
        <v>155.14471507000002</v>
      </c>
      <c r="E71" s="1149">
        <v>237.64600998999998</v>
      </c>
      <c r="F71" s="1131">
        <v>243.68306273000005</v>
      </c>
      <c r="G71" s="1149">
        <v>695.19293530000004</v>
      </c>
      <c r="H71" s="1131">
        <v>321.58802888000008</v>
      </c>
      <c r="I71" s="1149">
        <v>273.87955617</v>
      </c>
      <c r="J71" s="1131">
        <v>264.31953436999987</v>
      </c>
      <c r="K71" s="1412">
        <v>557.24392842696727</v>
      </c>
      <c r="L71" s="1131">
        <v>798.20397520400047</v>
      </c>
      <c r="M71" s="1149">
        <v>861.03101350999998</v>
      </c>
      <c r="N71" s="1131">
        <v>230.22984647000004</v>
      </c>
      <c r="O71" s="1131">
        <v>284.13689529999999</v>
      </c>
      <c r="P71" s="1280">
        <f t="shared" si="19"/>
        <v>5786.5252889009671</v>
      </c>
      <c r="Q71" s="1416">
        <v>148.41962865299999</v>
      </c>
      <c r="R71" s="1416">
        <f t="shared" si="20"/>
        <v>5934.9449175539667</v>
      </c>
    </row>
    <row r="72" spans="1:18" ht="12" customHeight="1">
      <c r="A72" s="467" t="str">
        <f>'6.1'!A14</f>
        <v>červen</v>
      </c>
      <c r="B72" s="1136">
        <v>104.82136199</v>
      </c>
      <c r="C72" s="1139">
        <v>300.73429114000004</v>
      </c>
      <c r="D72" s="1282">
        <v>99.193393290000017</v>
      </c>
      <c r="E72" s="1139">
        <v>118.83676567999998</v>
      </c>
      <c r="F72" s="1282">
        <v>119.25648519000002</v>
      </c>
      <c r="G72" s="1139">
        <v>461.39967827000004</v>
      </c>
      <c r="H72" s="1282">
        <v>180.42397178999997</v>
      </c>
      <c r="I72" s="1139">
        <v>155.50711640000003</v>
      </c>
      <c r="J72" s="1282">
        <v>144.71463503000001</v>
      </c>
      <c r="K72" s="1413">
        <v>203.82044186299376</v>
      </c>
      <c r="L72" s="1282">
        <v>543.32317190900005</v>
      </c>
      <c r="M72" s="1139">
        <v>1197.5223058200002</v>
      </c>
      <c r="N72" s="1282">
        <v>114.55116432999999</v>
      </c>
      <c r="O72" s="1137">
        <v>148.84971302</v>
      </c>
      <c r="P72" s="1281">
        <f t="shared" si="19"/>
        <v>3892.9544957219941</v>
      </c>
      <c r="Q72" s="1415">
        <v>134.44976868999998</v>
      </c>
      <c r="R72" s="1415">
        <f t="shared" si="20"/>
        <v>4027.4042644119941</v>
      </c>
    </row>
    <row r="73" spans="1:18" ht="12" customHeight="1">
      <c r="A73" s="455" t="str">
        <f>'6.1'!A15</f>
        <v>červenec</v>
      </c>
      <c r="B73" s="1021">
        <v>102.9468794</v>
      </c>
      <c r="C73" s="1133">
        <v>297.41867546999998</v>
      </c>
      <c r="D73" s="1131">
        <v>97.880976539999978</v>
      </c>
      <c r="E73" s="1133">
        <v>110.76303182000002</v>
      </c>
      <c r="F73" s="1131">
        <v>111.27830073000003</v>
      </c>
      <c r="G73" s="1133">
        <v>444.64653857999991</v>
      </c>
      <c r="H73" s="1131">
        <v>176.57308947000007</v>
      </c>
      <c r="I73" s="1133">
        <v>164.94091721000001</v>
      </c>
      <c r="J73" s="1131">
        <v>130.91960606000004</v>
      </c>
      <c r="K73" s="1411">
        <v>214.19286537297492</v>
      </c>
      <c r="L73" s="1131">
        <v>513.32461555899999</v>
      </c>
      <c r="M73" s="1133">
        <v>1431.8546549599998</v>
      </c>
      <c r="N73" s="1131">
        <v>114.43386721000002</v>
      </c>
      <c r="O73" s="1131">
        <v>141.29563039000004</v>
      </c>
      <c r="P73" s="1279">
        <f t="shared" si="19"/>
        <v>4052.4696487719748</v>
      </c>
      <c r="Q73" s="1414">
        <v>131.51525882799999</v>
      </c>
      <c r="R73" s="1414">
        <f t="shared" si="20"/>
        <v>4183.9849075999746</v>
      </c>
    </row>
    <row r="74" spans="1:18" ht="12" customHeight="1">
      <c r="A74" s="463" t="str">
        <f>'6.1'!A16</f>
        <v>srpen</v>
      </c>
      <c r="B74" s="1021">
        <v>104.38539921</v>
      </c>
      <c r="C74" s="1149">
        <v>297.55224562999985</v>
      </c>
      <c r="D74" s="1131">
        <v>90.699996249999998</v>
      </c>
      <c r="E74" s="1149">
        <v>125.59745102999999</v>
      </c>
      <c r="F74" s="1131">
        <v>116.04308191</v>
      </c>
      <c r="G74" s="1149">
        <v>405.68851443000011</v>
      </c>
      <c r="H74" s="1131">
        <v>177.88645758999994</v>
      </c>
      <c r="I74" s="1149">
        <v>160.70593450000001</v>
      </c>
      <c r="J74" s="1131">
        <v>139.20535215999999</v>
      </c>
      <c r="K74" s="1412">
        <v>197.67949717001133</v>
      </c>
      <c r="L74" s="1131">
        <v>475.85432146800008</v>
      </c>
      <c r="M74" s="1149">
        <v>1381.4090682799997</v>
      </c>
      <c r="N74" s="1131">
        <v>116.17354657999999</v>
      </c>
      <c r="O74" s="1131">
        <v>151.48499157000001</v>
      </c>
      <c r="P74" s="1280">
        <f t="shared" si="19"/>
        <v>3940.3658577780111</v>
      </c>
      <c r="Q74" s="1416">
        <v>120.45188032199999</v>
      </c>
      <c r="R74" s="1416">
        <f t="shared" si="20"/>
        <v>4060.817738100011</v>
      </c>
    </row>
    <row r="75" spans="1:18" ht="12" customHeight="1">
      <c r="A75" s="467" t="str">
        <f>'6.1'!A17</f>
        <v>září</v>
      </c>
      <c r="B75" s="1136">
        <v>139.26656059999999</v>
      </c>
      <c r="C75" s="1139">
        <v>409.08887047999974</v>
      </c>
      <c r="D75" s="1282">
        <v>120.58445057</v>
      </c>
      <c r="E75" s="1139">
        <v>164.86501481999994</v>
      </c>
      <c r="F75" s="1282">
        <v>161.85647319999998</v>
      </c>
      <c r="G75" s="1139">
        <v>531.32964224000011</v>
      </c>
      <c r="H75" s="1282">
        <v>226.86965285000002</v>
      </c>
      <c r="I75" s="1139">
        <v>201.55578391000003</v>
      </c>
      <c r="J75" s="1282">
        <v>181.61569156000002</v>
      </c>
      <c r="K75" s="1413">
        <v>313.31671728500049</v>
      </c>
      <c r="L75" s="1282">
        <v>585.6537774059999</v>
      </c>
      <c r="M75" s="1139">
        <v>1542.4172710400001</v>
      </c>
      <c r="N75" s="1282">
        <v>152.11077698999998</v>
      </c>
      <c r="O75" s="1137">
        <v>200.40244200999999</v>
      </c>
      <c r="P75" s="1281">
        <f t="shared" si="19"/>
        <v>4930.9331249610004</v>
      </c>
      <c r="Q75" s="1415">
        <v>115.69085154100001</v>
      </c>
      <c r="R75" s="1415">
        <f t="shared" si="20"/>
        <v>5046.623976502</v>
      </c>
    </row>
    <row r="76" spans="1:18" ht="12" customHeight="1">
      <c r="A76" s="455" t="str">
        <f>'6.1'!A18</f>
        <v>říjen</v>
      </c>
      <c r="B76" s="1021">
        <v>228.45305068999997</v>
      </c>
      <c r="C76" s="1133">
        <v>904.08038551999994</v>
      </c>
      <c r="D76" s="1131">
        <v>175.92588311999998</v>
      </c>
      <c r="E76" s="1133">
        <v>292.20530879</v>
      </c>
      <c r="F76" s="1131">
        <v>267.99459714</v>
      </c>
      <c r="G76" s="1133">
        <v>753.92951928000002</v>
      </c>
      <c r="H76" s="1131">
        <v>383.75287315999998</v>
      </c>
      <c r="I76" s="1133">
        <v>298.46679104999998</v>
      </c>
      <c r="J76" s="1131">
        <v>299.25340865000004</v>
      </c>
      <c r="K76" s="1411">
        <v>674.94931865299975</v>
      </c>
      <c r="L76" s="1131">
        <v>940.45349568199958</v>
      </c>
      <c r="M76" s="1133">
        <v>1630.1519597099996</v>
      </c>
      <c r="N76" s="1131">
        <v>266.00928299999998</v>
      </c>
      <c r="O76" s="1131">
        <v>331.04489774999996</v>
      </c>
      <c r="P76" s="1279">
        <f t="shared" si="19"/>
        <v>7446.6707721949997</v>
      </c>
      <c r="Q76" s="1414">
        <v>133.04626873010002</v>
      </c>
      <c r="R76" s="1414">
        <f t="shared" si="20"/>
        <v>7579.7170409250994</v>
      </c>
    </row>
    <row r="77" spans="1:18" ht="12" customHeight="1">
      <c r="A77" s="463" t="str">
        <f>'6.1'!A19</f>
        <v>listopad</v>
      </c>
      <c r="B77" s="1021">
        <v>320.93709501000001</v>
      </c>
      <c r="C77" s="1149">
        <v>1223.0637667699998</v>
      </c>
      <c r="D77" s="1131">
        <v>238.81307327000002</v>
      </c>
      <c r="E77" s="1149">
        <v>384.71064193000007</v>
      </c>
      <c r="F77" s="1131">
        <v>367.81612292000011</v>
      </c>
      <c r="G77" s="1149">
        <v>903.14898786999993</v>
      </c>
      <c r="H77" s="1131">
        <v>512.37818814000002</v>
      </c>
      <c r="I77" s="1149">
        <v>406.41547418000005</v>
      </c>
      <c r="J77" s="1131">
        <v>405.77501074999998</v>
      </c>
      <c r="K77" s="1412">
        <v>1035.6345246769704</v>
      </c>
      <c r="L77" s="1131">
        <v>1201.7051733649998</v>
      </c>
      <c r="M77" s="1149">
        <v>1582.5904470599999</v>
      </c>
      <c r="N77" s="1131">
        <v>367.92861992999991</v>
      </c>
      <c r="O77" s="1131">
        <v>446.52815688000004</v>
      </c>
      <c r="P77" s="1280">
        <f t="shared" si="19"/>
        <v>9397.4452827519708</v>
      </c>
      <c r="Q77" s="1416">
        <v>177.89283747299999</v>
      </c>
      <c r="R77" s="1416">
        <f t="shared" si="20"/>
        <v>9575.3381202249711</v>
      </c>
    </row>
    <row r="78" spans="1:18" ht="12" customHeight="1">
      <c r="A78" s="467" t="str">
        <f>'6.1'!A20</f>
        <v>prosinec</v>
      </c>
      <c r="B78" s="1136">
        <v>379.13265534999999</v>
      </c>
      <c r="C78" s="1139">
        <v>1645.89479811</v>
      </c>
      <c r="D78" s="1282">
        <v>290.16725969000004</v>
      </c>
      <c r="E78" s="1139">
        <v>484.28892897999998</v>
      </c>
      <c r="F78" s="1282">
        <v>467.88163511000005</v>
      </c>
      <c r="G78" s="1139">
        <v>1154.4359096200001</v>
      </c>
      <c r="H78" s="1282">
        <v>661.36317313999984</v>
      </c>
      <c r="I78" s="1139">
        <v>508.19145395999993</v>
      </c>
      <c r="J78" s="1282">
        <v>498.82529314000004</v>
      </c>
      <c r="K78" s="1413">
        <v>1296.3288145380818</v>
      </c>
      <c r="L78" s="1282">
        <v>1410.6869359979996</v>
      </c>
      <c r="M78" s="1139">
        <v>1338.1411112900003</v>
      </c>
      <c r="N78" s="1282">
        <v>470.21398704000001</v>
      </c>
      <c r="O78" s="1137">
        <v>600.54893585000002</v>
      </c>
      <c r="P78" s="1281">
        <f t="shared" si="19"/>
        <v>11206.100891816084</v>
      </c>
      <c r="Q78" s="1415">
        <v>-89.264099111000007</v>
      </c>
      <c r="R78" s="1415">
        <f t="shared" si="20"/>
        <v>11116.836792705084</v>
      </c>
    </row>
    <row r="79" spans="1:18" ht="12" customHeight="1">
      <c r="A79" s="455" t="str">
        <f>'6.1'!A21</f>
        <v>I. čtvrtletí</v>
      </c>
      <c r="B79" s="1021">
        <f>SUM(B67:B69)</f>
        <v>1129.9949374799999</v>
      </c>
      <c r="C79" s="1411">
        <f>SUM(C67:C69)</f>
        <v>4611.0326730799998</v>
      </c>
      <c r="D79" s="1021">
        <f t="shared" ref="D79:J79" si="21">SUM(D67:D69)</f>
        <v>855.96117704000005</v>
      </c>
      <c r="E79" s="1411">
        <f t="shared" si="21"/>
        <v>1440.01862596</v>
      </c>
      <c r="F79" s="1021">
        <f t="shared" si="21"/>
        <v>1408.9130130999997</v>
      </c>
      <c r="G79" s="1411">
        <f t="shared" si="21"/>
        <v>3444.22641449</v>
      </c>
      <c r="H79" s="1021">
        <f t="shared" si="21"/>
        <v>1895.1045887499999</v>
      </c>
      <c r="I79" s="1411">
        <f t="shared" si="21"/>
        <v>1572.6953732400002</v>
      </c>
      <c r="J79" s="1021">
        <f t="shared" si="21"/>
        <v>1512.8801070099998</v>
      </c>
      <c r="K79" s="1411">
        <f>SUM(K67:K69)</f>
        <v>3841.44957024</v>
      </c>
      <c r="L79" s="1021">
        <f t="shared" ref="L79:R79" si="22">SUM(L67:L69)</f>
        <v>3924.8220539509994</v>
      </c>
      <c r="M79" s="1411">
        <f t="shared" si="22"/>
        <v>4051.5760982000002</v>
      </c>
      <c r="N79" s="1021">
        <f t="shared" si="22"/>
        <v>1385.0112936180001</v>
      </c>
      <c r="O79" s="1021">
        <f t="shared" si="22"/>
        <v>1764.9310647499997</v>
      </c>
      <c r="P79" s="1123">
        <f t="shared" si="22"/>
        <v>32838.616990909002</v>
      </c>
      <c r="Q79" s="1066">
        <f t="shared" si="22"/>
        <v>615.1103559078</v>
      </c>
      <c r="R79" s="1066">
        <f t="shared" si="22"/>
        <v>33453.727346816799</v>
      </c>
    </row>
    <row r="80" spans="1:18" ht="12" customHeight="1">
      <c r="A80" s="463" t="str">
        <f>'6.1'!A22</f>
        <v>II. čtvrtletí</v>
      </c>
      <c r="B80" s="1021">
        <f>SUM(B70:B72)</f>
        <v>533.65495396999995</v>
      </c>
      <c r="C80" s="1412">
        <f>SUM(C70:C72)</f>
        <v>1738.1300955299998</v>
      </c>
      <c r="D80" s="1021">
        <f t="shared" ref="D80:J80" si="23">SUM(D70:D72)</f>
        <v>426.20187000999999</v>
      </c>
      <c r="E80" s="1412">
        <f t="shared" si="23"/>
        <v>611.89687377000007</v>
      </c>
      <c r="F80" s="1021">
        <f t="shared" si="23"/>
        <v>615.69185487000004</v>
      </c>
      <c r="G80" s="1412">
        <f t="shared" si="23"/>
        <v>1878.3286776700002</v>
      </c>
      <c r="H80" s="1021">
        <f t="shared" si="23"/>
        <v>849.22507945999996</v>
      </c>
      <c r="I80" s="1412">
        <f t="shared" si="23"/>
        <v>731.81694931000015</v>
      </c>
      <c r="J80" s="1021">
        <f t="shared" si="23"/>
        <v>699.94897492999985</v>
      </c>
      <c r="K80" s="1412">
        <f>SUM(K70:K72)</f>
        <v>1394.9362200039602</v>
      </c>
      <c r="L80" s="1021">
        <f t="shared" ref="L80:R80" si="24">SUM(L70:L72)</f>
        <v>2125.6750923610007</v>
      </c>
      <c r="M80" s="1412">
        <f t="shared" si="24"/>
        <v>3020.6760337899996</v>
      </c>
      <c r="N80" s="1021">
        <f t="shared" si="24"/>
        <v>599.62779019000004</v>
      </c>
      <c r="O80" s="1021">
        <f t="shared" si="24"/>
        <v>744.00651161999997</v>
      </c>
      <c r="P80" s="1126">
        <f t="shared" si="24"/>
        <v>15969.816977484959</v>
      </c>
      <c r="Q80" s="1084">
        <f t="shared" si="24"/>
        <v>410.77083884000001</v>
      </c>
      <c r="R80" s="1084">
        <f t="shared" si="24"/>
        <v>16380.58781632496</v>
      </c>
    </row>
    <row r="81" spans="1:18" ht="12" customHeight="1">
      <c r="A81" s="463" t="str">
        <f>'6.1'!A23</f>
        <v>III. čtvrtletí</v>
      </c>
      <c r="B81" s="1021">
        <f>SUM(B73:B75)</f>
        <v>346.59883920999999</v>
      </c>
      <c r="C81" s="1412">
        <f>SUM(C73:C75)</f>
        <v>1004.0597915799996</v>
      </c>
      <c r="D81" s="1021">
        <f t="shared" ref="D81:J81" si="25">SUM(D73:D75)</f>
        <v>309.16542335999998</v>
      </c>
      <c r="E81" s="1412">
        <f t="shared" si="25"/>
        <v>401.22549766999998</v>
      </c>
      <c r="F81" s="1021">
        <f t="shared" si="25"/>
        <v>389.17785584000001</v>
      </c>
      <c r="G81" s="1412">
        <f t="shared" si="25"/>
        <v>1381.66469525</v>
      </c>
      <c r="H81" s="1021">
        <f t="shared" si="25"/>
        <v>581.32919990999994</v>
      </c>
      <c r="I81" s="1412">
        <f t="shared" si="25"/>
        <v>527.20263562000002</v>
      </c>
      <c r="J81" s="1021">
        <f t="shared" si="25"/>
        <v>451.74064978000007</v>
      </c>
      <c r="K81" s="1412">
        <f>SUM(K73:K75)</f>
        <v>725.18907982798669</v>
      </c>
      <c r="L81" s="1021">
        <f t="shared" ref="L81:R81" si="26">SUM(L73:L75)</f>
        <v>1574.8327144330001</v>
      </c>
      <c r="M81" s="1412">
        <f t="shared" si="26"/>
        <v>4355.6809942799991</v>
      </c>
      <c r="N81" s="1021">
        <f t="shared" si="26"/>
        <v>382.71819077999999</v>
      </c>
      <c r="O81" s="1021">
        <f t="shared" si="26"/>
        <v>493.18306397000003</v>
      </c>
      <c r="P81" s="1126">
        <f t="shared" si="26"/>
        <v>12923.768631510986</v>
      </c>
      <c r="Q81" s="1084">
        <f t="shared" si="26"/>
        <v>367.65799069100001</v>
      </c>
      <c r="R81" s="1084">
        <f t="shared" si="26"/>
        <v>13291.426622201985</v>
      </c>
    </row>
    <row r="82" spans="1:18" ht="12" customHeight="1">
      <c r="A82" s="467" t="str">
        <f>'6.1'!A24</f>
        <v>IV. čtvrtletí</v>
      </c>
      <c r="B82" s="1136">
        <f>SUM(B76:B78)</f>
        <v>928.52280105</v>
      </c>
      <c r="C82" s="1413">
        <f>SUM(C76:C78)</f>
        <v>3773.0389503999995</v>
      </c>
      <c r="D82" s="1124">
        <f t="shared" ref="D82:J82" si="27">SUM(D76:D78)</f>
        <v>704.90621608000004</v>
      </c>
      <c r="E82" s="1413">
        <f t="shared" si="27"/>
        <v>1161.2048797</v>
      </c>
      <c r="F82" s="1124">
        <f t="shared" si="27"/>
        <v>1103.6923551700002</v>
      </c>
      <c r="G82" s="1413">
        <f t="shared" si="27"/>
        <v>2811.51441677</v>
      </c>
      <c r="H82" s="1124">
        <f t="shared" si="27"/>
        <v>1557.4942344399999</v>
      </c>
      <c r="I82" s="1413">
        <f t="shared" si="27"/>
        <v>1213.07371919</v>
      </c>
      <c r="J82" s="1124">
        <f t="shared" si="27"/>
        <v>1203.8537125400001</v>
      </c>
      <c r="K82" s="1413">
        <f>SUM(K76:K78)</f>
        <v>3006.9126578680516</v>
      </c>
      <c r="L82" s="1124">
        <f t="shared" ref="L82:R82" si="28">SUM(L76:L78)</f>
        <v>3552.845605044999</v>
      </c>
      <c r="M82" s="1413">
        <f t="shared" si="28"/>
        <v>4550.8835180599999</v>
      </c>
      <c r="N82" s="1124">
        <f t="shared" si="28"/>
        <v>1104.15188997</v>
      </c>
      <c r="O82" s="1136">
        <f t="shared" si="28"/>
        <v>1378.12199048</v>
      </c>
      <c r="P82" s="1125">
        <f t="shared" si="28"/>
        <v>28050.216946763056</v>
      </c>
      <c r="Q82" s="1073">
        <f t="shared" si="28"/>
        <v>221.67500709209997</v>
      </c>
      <c r="R82" s="1073">
        <f t="shared" si="28"/>
        <v>28271.891953855156</v>
      </c>
    </row>
    <row r="83" spans="1:18" ht="12" customHeight="1">
      <c r="A83" s="455" t="str">
        <f>'6.1'!A25</f>
        <v>I. pololetí</v>
      </c>
      <c r="B83" s="1021">
        <f>SUM(B67:B72)</f>
        <v>1663.6498914499998</v>
      </c>
      <c r="C83" s="1411">
        <f>SUM(C67:C72)</f>
        <v>6349.1627686100001</v>
      </c>
      <c r="D83" s="1021">
        <f t="shared" ref="D83:J83" si="29">SUM(D67:D72)</f>
        <v>1282.1630470499999</v>
      </c>
      <c r="E83" s="1411">
        <f t="shared" si="29"/>
        <v>2051.9154997300002</v>
      </c>
      <c r="F83" s="1021">
        <f t="shared" si="29"/>
        <v>2024.6048679699998</v>
      </c>
      <c r="G83" s="1411">
        <f t="shared" si="29"/>
        <v>5322.5550921599988</v>
      </c>
      <c r="H83" s="1021">
        <f t="shared" si="29"/>
        <v>2744.3296682099999</v>
      </c>
      <c r="I83" s="1411">
        <f t="shared" si="29"/>
        <v>2304.5123225500001</v>
      </c>
      <c r="J83" s="1021">
        <f t="shared" si="29"/>
        <v>2212.8290819399995</v>
      </c>
      <c r="K83" s="1411">
        <f>SUM(K67:K72)</f>
        <v>5236.3857902439604</v>
      </c>
      <c r="L83" s="1021">
        <f t="shared" ref="L83:R83" si="30">SUM(L67:L72)</f>
        <v>6050.497146312</v>
      </c>
      <c r="M83" s="1411">
        <f t="shared" si="30"/>
        <v>7072.2521319899997</v>
      </c>
      <c r="N83" s="1021">
        <f t="shared" si="30"/>
        <v>1984.6390838080001</v>
      </c>
      <c r="O83" s="1021">
        <f t="shared" si="30"/>
        <v>2508.9375763699995</v>
      </c>
      <c r="P83" s="1123">
        <f t="shared" si="30"/>
        <v>48808.433968393954</v>
      </c>
      <c r="Q83" s="1066">
        <f t="shared" si="30"/>
        <v>1025.8811947478</v>
      </c>
      <c r="R83" s="1066">
        <f t="shared" si="30"/>
        <v>49834.315163141757</v>
      </c>
    </row>
    <row r="84" spans="1:18" ht="12" customHeight="1">
      <c r="A84" s="1417" t="str">
        <f>'6.1'!A26</f>
        <v>II. pololetí</v>
      </c>
      <c r="B84" s="1418">
        <f>SUM(B73:B78)</f>
        <v>1275.12164026</v>
      </c>
      <c r="C84" s="1419">
        <f>SUM(C73:C78)</f>
        <v>4777.0987419799994</v>
      </c>
      <c r="D84" s="1418">
        <f t="shared" ref="D84:J84" si="31">SUM(D73:D78)</f>
        <v>1014.07163944</v>
      </c>
      <c r="E84" s="1419">
        <f t="shared" si="31"/>
        <v>1562.4303773700001</v>
      </c>
      <c r="F84" s="1418">
        <f t="shared" si="31"/>
        <v>1492.8702110100003</v>
      </c>
      <c r="G84" s="1419">
        <f t="shared" si="31"/>
        <v>4193.1791120199996</v>
      </c>
      <c r="H84" s="1418">
        <f t="shared" si="31"/>
        <v>2138.8234343499998</v>
      </c>
      <c r="I84" s="1419">
        <f t="shared" si="31"/>
        <v>1740.2763548099999</v>
      </c>
      <c r="J84" s="1418">
        <f t="shared" si="31"/>
        <v>1655.5943623200001</v>
      </c>
      <c r="K84" s="1419">
        <f>SUM(K73:K78)</f>
        <v>3732.101737696039</v>
      </c>
      <c r="L84" s="1418">
        <f t="shared" ref="L84:R84" si="32">SUM(L73:L78)</f>
        <v>5127.6783194779982</v>
      </c>
      <c r="M84" s="1419">
        <f t="shared" si="32"/>
        <v>8906.5645123399991</v>
      </c>
      <c r="N84" s="1418">
        <f t="shared" si="32"/>
        <v>1486.8700807499999</v>
      </c>
      <c r="O84" s="1418">
        <f t="shared" si="32"/>
        <v>1871.3050544500002</v>
      </c>
      <c r="P84" s="1420">
        <f t="shared" si="32"/>
        <v>40973.985578274041</v>
      </c>
      <c r="Q84" s="1421">
        <f t="shared" si="32"/>
        <v>589.33299778309993</v>
      </c>
      <c r="R84" s="1421">
        <f t="shared" si="32"/>
        <v>41563.318576057143</v>
      </c>
    </row>
    <row r="85" spans="1:18" ht="12" customHeight="1">
      <c r="A85" s="321" t="str">
        <f>'6.1'!A27</f>
        <v>rok</v>
      </c>
      <c r="B85" s="322">
        <f>SUM(B67:B78)</f>
        <v>2938.7715317099996</v>
      </c>
      <c r="C85" s="323">
        <f>SUM(C67:C78)</f>
        <v>11126.26151059</v>
      </c>
      <c r="D85" s="324">
        <f t="shared" ref="D85:J85" si="33">SUM(D67:D78)</f>
        <v>2296.2346864900001</v>
      </c>
      <c r="E85" s="323">
        <f t="shared" si="33"/>
        <v>3614.3458771000001</v>
      </c>
      <c r="F85" s="324">
        <f t="shared" si="33"/>
        <v>3517.47507898</v>
      </c>
      <c r="G85" s="323">
        <f t="shared" si="33"/>
        <v>9515.7342041800002</v>
      </c>
      <c r="H85" s="324">
        <f t="shared" si="33"/>
        <v>4883.1531025599998</v>
      </c>
      <c r="I85" s="323">
        <f t="shared" si="33"/>
        <v>4044.7886773600007</v>
      </c>
      <c r="J85" s="324">
        <f t="shared" si="33"/>
        <v>3868.42344426</v>
      </c>
      <c r="K85" s="323">
        <f>SUM(K67:K78)</f>
        <v>8968.4875279399985</v>
      </c>
      <c r="L85" s="324">
        <f t="shared" ref="L85:R85" si="34">SUM(L67:L78)</f>
        <v>11178.17546579</v>
      </c>
      <c r="M85" s="323">
        <f t="shared" si="34"/>
        <v>15978.81664433</v>
      </c>
      <c r="N85" s="324">
        <f t="shared" si="34"/>
        <v>3471.5091645580001</v>
      </c>
      <c r="O85" s="322">
        <f t="shared" si="34"/>
        <v>4380.2426308200002</v>
      </c>
      <c r="P85" s="325">
        <f t="shared" si="34"/>
        <v>89782.419546667981</v>
      </c>
      <c r="Q85" s="326">
        <f t="shared" si="34"/>
        <v>1615.2141925309004</v>
      </c>
      <c r="R85" s="326">
        <f t="shared" si="34"/>
        <v>91397.633739198907</v>
      </c>
    </row>
    <row r="86" spans="1:18" ht="10.5" customHeight="1">
      <c r="A86" s="1061"/>
      <c r="B86" s="1061"/>
      <c r="C86" s="1061"/>
      <c r="D86" s="1061"/>
      <c r="E86" s="1061"/>
      <c r="F86" s="1061"/>
      <c r="G86" s="1061"/>
      <c r="H86" s="1061"/>
      <c r="I86" s="1061"/>
      <c r="J86" s="1061"/>
      <c r="K86" s="1061"/>
      <c r="L86" s="1061"/>
      <c r="M86" s="1061"/>
      <c r="N86" s="1061"/>
      <c r="O86" s="1061"/>
      <c r="P86" s="1061"/>
      <c r="Q86" s="1061"/>
      <c r="R86" s="1061"/>
    </row>
    <row r="87" spans="1:18" ht="15" customHeight="1">
      <c r="A87" s="1909" t="s">
        <v>300</v>
      </c>
      <c r="B87" s="1910"/>
      <c r="C87" s="1910"/>
      <c r="D87" s="1910"/>
      <c r="E87" s="1910"/>
      <c r="F87" s="1910"/>
      <c r="G87" s="1910"/>
      <c r="H87" s="1910"/>
      <c r="I87" s="1910"/>
      <c r="J87" s="1910"/>
      <c r="K87" s="1910"/>
      <c r="L87" s="1910"/>
      <c r="M87" s="1910"/>
      <c r="N87" s="1910"/>
      <c r="O87" s="1910"/>
      <c r="P87" s="1910"/>
      <c r="Q87" s="1910"/>
      <c r="R87" s="1911"/>
    </row>
    <row r="88" spans="1:18" ht="3.75" customHeight="1">
      <c r="A88" s="317"/>
      <c r="B88" s="318" t="str">
        <f>B66</f>
        <v xml:space="preserve"> Jihočeský</v>
      </c>
      <c r="C88" s="318" t="str">
        <f t="shared" ref="C88:O88" si="35">C66</f>
        <v xml:space="preserve"> Jihomoravský</v>
      </c>
      <c r="D88" s="318" t="str">
        <f t="shared" si="35"/>
        <v xml:space="preserve"> Karlovarský</v>
      </c>
      <c r="E88" s="318" t="str">
        <f t="shared" si="35"/>
        <v xml:space="preserve"> Královéhradecký</v>
      </c>
      <c r="F88" s="318" t="str">
        <f t="shared" si="35"/>
        <v xml:space="preserve"> Liberecký</v>
      </c>
      <c r="G88" s="318" t="str">
        <f t="shared" si="35"/>
        <v xml:space="preserve"> Moravskoslezský</v>
      </c>
      <c r="H88" s="318" t="str">
        <f t="shared" si="35"/>
        <v xml:space="preserve"> Olomoucký</v>
      </c>
      <c r="I88" s="318" t="str">
        <f t="shared" si="35"/>
        <v xml:space="preserve"> Pardubický</v>
      </c>
      <c r="J88" s="318" t="str">
        <f t="shared" si="35"/>
        <v xml:space="preserve"> Plzeňský</v>
      </c>
      <c r="K88" s="318" t="str">
        <f t="shared" si="35"/>
        <v xml:space="preserve"> Hlavní město Praha</v>
      </c>
      <c r="L88" s="318" t="str">
        <f t="shared" si="35"/>
        <v xml:space="preserve"> Středočeský</v>
      </c>
      <c r="M88" s="318" t="str">
        <f t="shared" si="35"/>
        <v xml:space="preserve"> Ústecký</v>
      </c>
      <c r="N88" s="318" t="str">
        <f t="shared" si="35"/>
        <v xml:space="preserve"> Vysočina</v>
      </c>
      <c r="O88" s="318" t="str">
        <f t="shared" si="35"/>
        <v xml:space="preserve"> Zlínský</v>
      </c>
      <c r="P88" s="318"/>
      <c r="Q88" s="318"/>
      <c r="R88" s="319"/>
    </row>
    <row r="89" spans="1:18" ht="12" customHeight="1">
      <c r="A89" s="455">
        <v>2010</v>
      </c>
      <c r="B89" s="1021">
        <v>3292.6368374199678</v>
      </c>
      <c r="C89" s="1411">
        <v>13255.404837419968</v>
      </c>
      <c r="D89" s="1131">
        <v>2677.3888374199678</v>
      </c>
      <c r="E89" s="1133">
        <v>3846.7638374199678</v>
      </c>
      <c r="F89" s="1131">
        <v>4054.7478374199677</v>
      </c>
      <c r="G89" s="1133">
        <v>11106.909837419968</v>
      </c>
      <c r="H89" s="1131">
        <v>5414.8668374199669</v>
      </c>
      <c r="I89" s="1133">
        <v>4365.0638374199671</v>
      </c>
      <c r="J89" s="1131">
        <v>4698.6408374199673</v>
      </c>
      <c r="K89" s="1411">
        <v>11502.141837419967</v>
      </c>
      <c r="L89" s="1021">
        <v>10973.640837419967</v>
      </c>
      <c r="M89" s="1133">
        <v>8578.2638374199687</v>
      </c>
      <c r="N89" s="1131">
        <v>4447.853837419967</v>
      </c>
      <c r="O89" s="1131">
        <v>5046.804837419967</v>
      </c>
      <c r="P89" s="1279">
        <v>93261.128723879563</v>
      </c>
      <c r="Q89" s="1414">
        <v>1877.2712761204541</v>
      </c>
      <c r="R89" s="1414">
        <v>95138.4</v>
      </c>
    </row>
    <row r="90" spans="1:18" ht="12" customHeight="1">
      <c r="A90" s="467">
        <v>2011</v>
      </c>
      <c r="B90" s="1136">
        <v>2829.9580914064645</v>
      </c>
      <c r="C90" s="1139">
        <v>11787.208091406465</v>
      </c>
      <c r="D90" s="1282">
        <v>2401.7980914064647</v>
      </c>
      <c r="E90" s="1139">
        <v>3503.1260914064646</v>
      </c>
      <c r="F90" s="1282">
        <v>3643.7890914064646</v>
      </c>
      <c r="G90" s="1139">
        <v>10150.466091406464</v>
      </c>
      <c r="H90" s="1282">
        <v>5006.6720914064645</v>
      </c>
      <c r="I90" s="1139">
        <v>4016.7570914064645</v>
      </c>
      <c r="J90" s="1282">
        <v>4157.6860914064637</v>
      </c>
      <c r="K90" s="1413">
        <v>9801.625091406464</v>
      </c>
      <c r="L90" s="1282">
        <v>9988.4610914064651</v>
      </c>
      <c r="M90" s="1139">
        <v>7959.7590914064649</v>
      </c>
      <c r="N90" s="1282">
        <v>3989.2000914064647</v>
      </c>
      <c r="O90" s="1137">
        <v>4771.4950914064648</v>
      </c>
      <c r="P90" s="1281">
        <v>84008.001279690507</v>
      </c>
      <c r="Q90" s="1415">
        <v>1637.598720309496</v>
      </c>
      <c r="R90" s="1415">
        <v>85645.6</v>
      </c>
    </row>
    <row r="91" spans="1:18" ht="12" customHeight="1">
      <c r="A91" s="455">
        <v>2012</v>
      </c>
      <c r="B91" s="1021">
        <v>2828.7958862934156</v>
      </c>
      <c r="C91" s="1133">
        <v>11780.324886293414</v>
      </c>
      <c r="D91" s="1131">
        <v>2439.0578862934153</v>
      </c>
      <c r="E91" s="1133">
        <v>3569.1478862934155</v>
      </c>
      <c r="F91" s="1131">
        <v>3680.2348862934155</v>
      </c>
      <c r="G91" s="1133">
        <v>9964.7608862934158</v>
      </c>
      <c r="H91" s="1131">
        <v>4907.9928862934157</v>
      </c>
      <c r="I91" s="1133">
        <v>4043.5928862934156</v>
      </c>
      <c r="J91" s="1131">
        <v>4110.1798862934156</v>
      </c>
      <c r="K91" s="1411">
        <v>10009.679886293416</v>
      </c>
      <c r="L91" s="1131">
        <v>10400.083886293414</v>
      </c>
      <c r="M91" s="1133">
        <v>8212.9418862934144</v>
      </c>
      <c r="N91" s="1131">
        <v>4064.3678862934153</v>
      </c>
      <c r="O91" s="1131">
        <v>4744.3908862934159</v>
      </c>
      <c r="P91" s="1279">
        <v>84755.552408107818</v>
      </c>
      <c r="Q91" s="1414">
        <v>1570.2299434706717</v>
      </c>
      <c r="R91" s="1414">
        <v>86325.782351578484</v>
      </c>
    </row>
    <row r="92" spans="1:18" ht="12" customHeight="1">
      <c r="A92" s="467">
        <v>2013</v>
      </c>
      <c r="B92" s="1136">
        <v>2839.0679271385648</v>
      </c>
      <c r="C92" s="1139">
        <v>11957.158927138566</v>
      </c>
      <c r="D92" s="1282">
        <v>2373.2309271385648</v>
      </c>
      <c r="E92" s="1139">
        <v>3525.5159271385646</v>
      </c>
      <c r="F92" s="1282">
        <v>3796.4419271385646</v>
      </c>
      <c r="G92" s="1139">
        <v>9700.5319271385652</v>
      </c>
      <c r="H92" s="1282">
        <v>4879.3449271385653</v>
      </c>
      <c r="I92" s="1139">
        <v>3791.9289271385646</v>
      </c>
      <c r="J92" s="1282">
        <v>4081.6949271385647</v>
      </c>
      <c r="K92" s="1413">
        <v>10275.621927138565</v>
      </c>
      <c r="L92" s="1282">
        <v>10897.292927138566</v>
      </c>
      <c r="M92" s="1139">
        <v>9361.0529271385658</v>
      </c>
      <c r="N92" s="1282">
        <v>4071.3219271385647</v>
      </c>
      <c r="O92" s="1137">
        <v>4796.1549271385647</v>
      </c>
      <c r="P92" s="1281">
        <v>86346.360979939898</v>
      </c>
      <c r="Q92" s="1415">
        <v>1622.2368157796263</v>
      </c>
      <c r="R92" s="1415">
        <v>87968.597795719528</v>
      </c>
    </row>
    <row r="93" spans="1:18" ht="12" customHeight="1">
      <c r="A93" s="455">
        <v>2014</v>
      </c>
      <c r="B93" s="1021">
        <v>2525.3859405851535</v>
      </c>
      <c r="C93" s="1133">
        <v>10141.374940585154</v>
      </c>
      <c r="D93" s="1131">
        <v>2082.6809405851536</v>
      </c>
      <c r="E93" s="1133">
        <v>3140.8189405851535</v>
      </c>
      <c r="F93" s="1131">
        <v>3210.2309405851538</v>
      </c>
      <c r="G93" s="1133">
        <v>8793.2009405851531</v>
      </c>
      <c r="H93" s="1131">
        <v>4321.619940585153</v>
      </c>
      <c r="I93" s="1133">
        <v>3344.6399405851535</v>
      </c>
      <c r="J93" s="1131">
        <v>3648.5009405851538</v>
      </c>
      <c r="K93" s="1411">
        <v>8451.9359405851537</v>
      </c>
      <c r="L93" s="1131">
        <v>9925.8219405851523</v>
      </c>
      <c r="M93" s="1133">
        <v>8357.3099405851517</v>
      </c>
      <c r="N93" s="1131">
        <v>3490.3999405851537</v>
      </c>
      <c r="O93" s="1131">
        <v>4084.1599405851534</v>
      </c>
      <c r="P93" s="1279">
        <v>75518.081168192162</v>
      </c>
      <c r="Q93" s="1414">
        <v>1891.0384067976474</v>
      </c>
      <c r="R93" s="1414">
        <v>77409.119574989789</v>
      </c>
    </row>
    <row r="94" spans="1:18" ht="12" customHeight="1">
      <c r="A94" s="467">
        <v>2015</v>
      </c>
      <c r="B94" s="1136">
        <v>2730.2180524125793</v>
      </c>
      <c r="C94" s="1139">
        <v>11029.419052412579</v>
      </c>
      <c r="D94" s="1282">
        <v>2204.1930524125792</v>
      </c>
      <c r="E94" s="1139">
        <v>3236.7490524125792</v>
      </c>
      <c r="F94" s="1282">
        <v>3430.3530524125795</v>
      </c>
      <c r="G94" s="1139">
        <v>9255.9870524125781</v>
      </c>
      <c r="H94" s="1282">
        <v>4529.5430524125786</v>
      </c>
      <c r="I94" s="1139">
        <v>3769.2370524125795</v>
      </c>
      <c r="J94" s="1282">
        <v>3819.7370524125795</v>
      </c>
      <c r="K94" s="1413">
        <v>8721.509052412579</v>
      </c>
      <c r="L94" s="1282">
        <v>10268.005052412578</v>
      </c>
      <c r="M94" s="1139">
        <v>9170.6930524125783</v>
      </c>
      <c r="N94" s="1282">
        <v>3516.5530524125793</v>
      </c>
      <c r="O94" s="1137">
        <v>4148.7490524125797</v>
      </c>
      <c r="P94" s="1281">
        <v>79830.945733776098</v>
      </c>
      <c r="Q94" s="1415">
        <v>1236.9556900010557</v>
      </c>
      <c r="R94" s="1415">
        <v>81067.901423777163</v>
      </c>
    </row>
    <row r="95" spans="1:18" ht="12" customHeight="1">
      <c r="A95" s="455">
        <v>2016</v>
      </c>
      <c r="B95" s="1021">
        <v>2937.2289939092698</v>
      </c>
      <c r="C95" s="1133">
        <v>11621.44499390927</v>
      </c>
      <c r="D95" s="1131">
        <v>2337.4489939092696</v>
      </c>
      <c r="E95" s="1133">
        <v>3483.8379939092697</v>
      </c>
      <c r="F95" s="1131">
        <v>3637.8319939092694</v>
      </c>
      <c r="G95" s="1133">
        <v>9791.2839939092701</v>
      </c>
      <c r="H95" s="1131">
        <v>4906.1419939092693</v>
      </c>
      <c r="I95" s="1133">
        <v>3944.3669939092697</v>
      </c>
      <c r="J95" s="1131">
        <v>4059.7099939092695</v>
      </c>
      <c r="K95" s="1411">
        <v>9463.1649939092695</v>
      </c>
      <c r="L95" s="1131">
        <v>11072.511993909269</v>
      </c>
      <c r="M95" s="1133">
        <v>11738.768993909269</v>
      </c>
      <c r="N95" s="1131">
        <v>3729.5669939092695</v>
      </c>
      <c r="O95" s="1131">
        <v>4492.2109939092697</v>
      </c>
      <c r="P95" s="1279">
        <v>87215.519914729783</v>
      </c>
      <c r="Q95" s="1414">
        <v>1027.647302470222</v>
      </c>
      <c r="R95" s="1414">
        <v>88243.167217199996</v>
      </c>
    </row>
    <row r="96" spans="1:18" ht="12" customHeight="1">
      <c r="A96" s="467">
        <v>2017</v>
      </c>
      <c r="B96" s="1136">
        <v>2988.0864450478575</v>
      </c>
      <c r="C96" s="1139">
        <v>12010.297534693756</v>
      </c>
      <c r="D96" s="1282">
        <v>2370.6704125037581</v>
      </c>
      <c r="E96" s="1139">
        <v>3747.0119206237578</v>
      </c>
      <c r="F96" s="1282">
        <v>3731.0284807037574</v>
      </c>
      <c r="G96" s="1139">
        <v>9721.1217601837561</v>
      </c>
      <c r="H96" s="1282">
        <v>5122.1325402737584</v>
      </c>
      <c r="I96" s="1139">
        <v>4246.3764858537588</v>
      </c>
      <c r="J96" s="1282">
        <v>4190.4948185837584</v>
      </c>
      <c r="K96" s="1413">
        <v>9721.0255715937583</v>
      </c>
      <c r="L96" s="1282">
        <v>11502.843147363757</v>
      </c>
      <c r="M96" s="1139">
        <v>12077.584808453759</v>
      </c>
      <c r="N96" s="1282">
        <v>3793.0804367866576</v>
      </c>
      <c r="O96" s="1137">
        <v>4622.2434402637582</v>
      </c>
      <c r="P96" s="1281">
        <v>89843.997802929603</v>
      </c>
      <c r="Q96" s="1415">
        <v>1152.2239240501822</v>
      </c>
      <c r="R96" s="1415">
        <v>90996.221726979798</v>
      </c>
    </row>
    <row r="97" spans="1:18" ht="12" customHeight="1">
      <c r="A97" s="455">
        <v>2018</v>
      </c>
      <c r="B97" s="1021">
        <v>2897.2788392100006</v>
      </c>
      <c r="C97" s="1133">
        <v>11298.474126139999</v>
      </c>
      <c r="D97" s="1131">
        <v>2274.9460970699997</v>
      </c>
      <c r="E97" s="1133">
        <v>3650.7505730400007</v>
      </c>
      <c r="F97" s="1131">
        <v>3491.73536139</v>
      </c>
      <c r="G97" s="1133">
        <v>9368.0227507899999</v>
      </c>
      <c r="H97" s="1131">
        <v>4883.5301379699995</v>
      </c>
      <c r="I97" s="1133">
        <v>4001.2468278599995</v>
      </c>
      <c r="J97" s="1131">
        <v>3883.7256445799999</v>
      </c>
      <c r="K97" s="1411">
        <v>9076.9026297438886</v>
      </c>
      <c r="L97" s="1131">
        <v>11102.993410569998</v>
      </c>
      <c r="M97" s="1133">
        <v>11931.688452409999</v>
      </c>
      <c r="N97" s="1131">
        <v>3570.0557432599007</v>
      </c>
      <c r="O97" s="1131">
        <v>4464.7078510999991</v>
      </c>
      <c r="P97" s="1279">
        <v>85896.058445133793</v>
      </c>
      <c r="Q97" s="1414">
        <v>1410.0463273069997</v>
      </c>
      <c r="R97" s="1414">
        <v>87306.104772440798</v>
      </c>
    </row>
    <row r="98" spans="1:18" ht="12" customHeight="1">
      <c r="A98" s="467">
        <v>2019</v>
      </c>
      <c r="B98" s="1136">
        <f>B85</f>
        <v>2938.7715317099996</v>
      </c>
      <c r="C98" s="1413">
        <f t="shared" ref="C98:O98" si="36">C85</f>
        <v>11126.26151059</v>
      </c>
      <c r="D98" s="1124">
        <f t="shared" si="36"/>
        <v>2296.2346864900001</v>
      </c>
      <c r="E98" s="1413">
        <f t="shared" si="36"/>
        <v>3614.3458771000001</v>
      </c>
      <c r="F98" s="1124">
        <f t="shared" si="36"/>
        <v>3517.47507898</v>
      </c>
      <c r="G98" s="1413">
        <f t="shared" si="36"/>
        <v>9515.7342041800002</v>
      </c>
      <c r="H98" s="1124">
        <f t="shared" si="36"/>
        <v>4883.1531025599998</v>
      </c>
      <c r="I98" s="1413">
        <f t="shared" si="36"/>
        <v>4044.7886773600007</v>
      </c>
      <c r="J98" s="1124">
        <f t="shared" si="36"/>
        <v>3868.42344426</v>
      </c>
      <c r="K98" s="1413">
        <f t="shared" si="36"/>
        <v>8968.4875279399985</v>
      </c>
      <c r="L98" s="1124">
        <f t="shared" si="36"/>
        <v>11178.17546579</v>
      </c>
      <c r="M98" s="1413">
        <f t="shared" si="36"/>
        <v>15978.81664433</v>
      </c>
      <c r="N98" s="1124">
        <f t="shared" si="36"/>
        <v>3471.5091645580001</v>
      </c>
      <c r="O98" s="1136">
        <f t="shared" si="36"/>
        <v>4380.2426308200002</v>
      </c>
      <c r="P98" s="1281">
        <f>SUM(B98:O98)</f>
        <v>89782.419546667996</v>
      </c>
      <c r="Q98" s="1415">
        <f>Q85</f>
        <v>1615.2141925309004</v>
      </c>
      <c r="R98" s="1415">
        <f>R85</f>
        <v>91397.633739198907</v>
      </c>
    </row>
    <row r="99" spans="1:18">
      <c r="A99" s="635"/>
      <c r="B99" s="1021"/>
      <c r="C99" s="1131"/>
      <c r="D99" s="1131"/>
      <c r="E99" s="1131"/>
      <c r="F99" s="1131"/>
      <c r="G99" s="1131"/>
      <c r="H99" s="1131"/>
      <c r="I99" s="1131"/>
      <c r="J99" s="1131"/>
      <c r="K99" s="1021"/>
      <c r="L99" s="1131"/>
      <c r="M99" s="1131"/>
      <c r="N99" s="1131"/>
      <c r="O99" s="1131"/>
      <c r="P99" s="1131"/>
      <c r="Q99" s="1131"/>
      <c r="R99" s="1131"/>
    </row>
    <row r="100" spans="1:18">
      <c r="A100" s="635"/>
      <c r="B100" s="1907" t="s">
        <v>301</v>
      </c>
      <c r="C100" s="1907"/>
      <c r="D100" s="1907"/>
      <c r="E100" s="1907"/>
      <c r="F100" s="1907"/>
      <c r="G100" s="1907"/>
      <c r="H100" s="1907"/>
      <c r="I100" s="1907"/>
      <c r="J100" s="1907"/>
      <c r="K100" s="1907"/>
      <c r="L100" s="1907"/>
      <c r="M100" s="1907"/>
      <c r="N100" s="1907"/>
      <c r="O100" s="1907"/>
      <c r="P100" s="1907"/>
      <c r="Q100" s="1907"/>
      <c r="R100" s="1907"/>
    </row>
    <row r="101" spans="1:18">
      <c r="A101" s="635"/>
      <c r="B101" s="1907"/>
      <c r="C101" s="1907"/>
      <c r="D101" s="1907"/>
      <c r="E101" s="1907"/>
      <c r="F101" s="1907"/>
      <c r="G101" s="1907"/>
      <c r="H101" s="1907"/>
      <c r="I101" s="1907"/>
      <c r="J101" s="1907"/>
      <c r="K101" s="1907"/>
      <c r="L101" s="1907"/>
      <c r="M101" s="1907"/>
      <c r="N101" s="1907"/>
      <c r="O101" s="1907"/>
      <c r="P101" s="1907"/>
      <c r="Q101" s="1907"/>
      <c r="R101" s="1907"/>
    </row>
    <row r="102" spans="1:18">
      <c r="A102" s="635"/>
      <c r="B102" s="1021"/>
      <c r="C102" s="1021"/>
      <c r="D102" s="1021"/>
      <c r="E102" s="1021"/>
      <c r="F102" s="1021"/>
      <c r="G102" s="1021"/>
      <c r="H102" s="1021"/>
      <c r="I102" s="1021"/>
      <c r="J102" s="1021"/>
      <c r="K102" s="1021"/>
      <c r="L102" s="1021"/>
      <c r="M102" s="1021"/>
      <c r="N102" s="1021"/>
      <c r="O102" s="1021"/>
      <c r="P102" s="1021"/>
      <c r="Q102" s="1021"/>
      <c r="R102" s="1021"/>
    </row>
    <row r="103" spans="1:18">
      <c r="A103" s="635"/>
      <c r="B103" s="1021"/>
      <c r="C103" s="1021"/>
      <c r="D103" s="1021"/>
      <c r="E103" s="1021"/>
      <c r="F103" s="1021"/>
      <c r="G103" s="1021"/>
      <c r="H103" s="1021"/>
      <c r="I103" s="1021"/>
      <c r="J103" s="1021"/>
      <c r="K103" s="1021"/>
      <c r="L103" s="1021"/>
      <c r="M103" s="1021"/>
      <c r="N103" s="1021"/>
      <c r="O103" s="1021"/>
      <c r="P103" s="1021"/>
      <c r="Q103" s="1021"/>
      <c r="R103" s="1021"/>
    </row>
    <row r="104" spans="1:18">
      <c r="A104" s="635"/>
      <c r="B104" s="1021"/>
      <c r="C104" s="1021"/>
      <c r="D104" s="1021"/>
      <c r="E104" s="1021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1"/>
      <c r="R104" s="1021"/>
    </row>
    <row r="105" spans="1:18">
      <c r="A105" s="635"/>
      <c r="B105" s="1021"/>
      <c r="C105" s="1021"/>
      <c r="D105" s="1021"/>
      <c r="E105" s="1021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1"/>
      <c r="R105" s="1021"/>
    </row>
    <row r="106" spans="1:18">
      <c r="A106" s="635"/>
      <c r="B106" s="1021"/>
      <c r="C106" s="1021"/>
      <c r="D106" s="1021"/>
      <c r="E106" s="1021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1"/>
      <c r="R106" s="1021"/>
    </row>
    <row r="107" spans="1:18">
      <c r="A107" s="635"/>
      <c r="B107" s="1021"/>
      <c r="C107" s="1021"/>
      <c r="D107" s="1021"/>
      <c r="E107" s="1021"/>
      <c r="F107" s="1021"/>
      <c r="G107" s="1021"/>
      <c r="H107" s="1021"/>
      <c r="I107" s="1021"/>
      <c r="J107" s="1021"/>
      <c r="K107" s="1021"/>
      <c r="L107" s="1021"/>
      <c r="M107" s="1021"/>
      <c r="N107" s="1021"/>
      <c r="O107" s="1021"/>
      <c r="P107" s="1021"/>
      <c r="Q107" s="1021"/>
      <c r="R107" s="1021"/>
    </row>
  </sheetData>
  <sortState ref="U7:AB20">
    <sortCondition ref="U7"/>
  </sortState>
  <mergeCells count="8">
    <mergeCell ref="B100:R101"/>
    <mergeCell ref="B38:R39"/>
    <mergeCell ref="A2:I2"/>
    <mergeCell ref="A1:R1"/>
    <mergeCell ref="A3:R3"/>
    <mergeCell ref="A25:R25"/>
    <mergeCell ref="A65:R65"/>
    <mergeCell ref="A87:R8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/>
  <dimension ref="A1:AC45"/>
  <sheetViews>
    <sheetView showGridLines="0" zoomScaleNormal="100" zoomScaleSheetLayoutView="100" workbookViewId="0">
      <selection sqref="A1:P1"/>
    </sheetView>
  </sheetViews>
  <sheetFormatPr defaultRowHeight="11.25"/>
  <cols>
    <col min="1" max="1" width="9.42578125" style="448" customWidth="1"/>
    <col min="2" max="16" width="6" style="448" customWidth="1"/>
    <col min="17" max="17" width="11.5703125" style="448" customWidth="1"/>
    <col min="18" max="18" width="10.85546875" style="448" bestFit="1" customWidth="1"/>
    <col min="19" max="255" width="9.140625" style="448"/>
    <col min="256" max="268" width="10.7109375" style="448" customWidth="1"/>
    <col min="269" max="511" width="9.140625" style="448"/>
    <col min="512" max="524" width="10.7109375" style="448" customWidth="1"/>
    <col min="525" max="767" width="9.140625" style="448"/>
    <col min="768" max="780" width="10.7109375" style="448" customWidth="1"/>
    <col min="781" max="1023" width="9.140625" style="448"/>
    <col min="1024" max="1036" width="10.7109375" style="448" customWidth="1"/>
    <col min="1037" max="1279" width="9.140625" style="448"/>
    <col min="1280" max="1292" width="10.7109375" style="448" customWidth="1"/>
    <col min="1293" max="1535" width="9.140625" style="448"/>
    <col min="1536" max="1548" width="10.7109375" style="448" customWidth="1"/>
    <col min="1549" max="1791" width="9.140625" style="448"/>
    <col min="1792" max="1804" width="10.7109375" style="448" customWidth="1"/>
    <col min="1805" max="2047" width="9.140625" style="448"/>
    <col min="2048" max="2060" width="10.7109375" style="448" customWidth="1"/>
    <col min="2061" max="2303" width="9.140625" style="448"/>
    <col min="2304" max="2316" width="10.7109375" style="448" customWidth="1"/>
    <col min="2317" max="2559" width="9.140625" style="448"/>
    <col min="2560" max="2572" width="10.7109375" style="448" customWidth="1"/>
    <col min="2573" max="2815" width="9.140625" style="448"/>
    <col min="2816" max="2828" width="10.7109375" style="448" customWidth="1"/>
    <col min="2829" max="3071" width="9.140625" style="448"/>
    <col min="3072" max="3084" width="10.7109375" style="448" customWidth="1"/>
    <col min="3085" max="3327" width="9.140625" style="448"/>
    <col min="3328" max="3340" width="10.7109375" style="448" customWidth="1"/>
    <col min="3341" max="3583" width="9.140625" style="448"/>
    <col min="3584" max="3596" width="10.7109375" style="448" customWidth="1"/>
    <col min="3597" max="3839" width="9.140625" style="448"/>
    <col min="3840" max="3852" width="10.7109375" style="448" customWidth="1"/>
    <col min="3853" max="4095" width="9.140625" style="448"/>
    <col min="4096" max="4108" width="10.7109375" style="448" customWidth="1"/>
    <col min="4109" max="4351" width="9.140625" style="448"/>
    <col min="4352" max="4364" width="10.7109375" style="448" customWidth="1"/>
    <col min="4365" max="4607" width="9.140625" style="448"/>
    <col min="4608" max="4620" width="10.7109375" style="448" customWidth="1"/>
    <col min="4621" max="4863" width="9.140625" style="448"/>
    <col min="4864" max="4876" width="10.7109375" style="448" customWidth="1"/>
    <col min="4877" max="5119" width="9.140625" style="448"/>
    <col min="5120" max="5132" width="10.7109375" style="448" customWidth="1"/>
    <col min="5133" max="5375" width="9.140625" style="448"/>
    <col min="5376" max="5388" width="10.7109375" style="448" customWidth="1"/>
    <col min="5389" max="5631" width="9.140625" style="448"/>
    <col min="5632" max="5644" width="10.7109375" style="448" customWidth="1"/>
    <col min="5645" max="5887" width="9.140625" style="448"/>
    <col min="5888" max="5900" width="10.7109375" style="448" customWidth="1"/>
    <col min="5901" max="6143" width="9.140625" style="448"/>
    <col min="6144" max="6156" width="10.7109375" style="448" customWidth="1"/>
    <col min="6157" max="6399" width="9.140625" style="448"/>
    <col min="6400" max="6412" width="10.7109375" style="448" customWidth="1"/>
    <col min="6413" max="6655" width="9.140625" style="448"/>
    <col min="6656" max="6668" width="10.7109375" style="448" customWidth="1"/>
    <col min="6669" max="6911" width="9.140625" style="448"/>
    <col min="6912" max="6924" width="10.7109375" style="448" customWidth="1"/>
    <col min="6925" max="7167" width="9.140625" style="448"/>
    <col min="7168" max="7180" width="10.7109375" style="448" customWidth="1"/>
    <col min="7181" max="7423" width="9.140625" style="448"/>
    <col min="7424" max="7436" width="10.7109375" style="448" customWidth="1"/>
    <col min="7437" max="7679" width="9.140625" style="448"/>
    <col min="7680" max="7692" width="10.7109375" style="448" customWidth="1"/>
    <col min="7693" max="7935" width="9.140625" style="448"/>
    <col min="7936" max="7948" width="10.7109375" style="448" customWidth="1"/>
    <col min="7949" max="8191" width="9.140625" style="448"/>
    <col min="8192" max="8204" width="10.7109375" style="448" customWidth="1"/>
    <col min="8205" max="8447" width="9.140625" style="448"/>
    <col min="8448" max="8460" width="10.7109375" style="448" customWidth="1"/>
    <col min="8461" max="8703" width="9.140625" style="448"/>
    <col min="8704" max="8716" width="10.7109375" style="448" customWidth="1"/>
    <col min="8717" max="8959" width="9.140625" style="448"/>
    <col min="8960" max="8972" width="10.7109375" style="448" customWidth="1"/>
    <col min="8973" max="9215" width="9.140625" style="448"/>
    <col min="9216" max="9228" width="10.7109375" style="448" customWidth="1"/>
    <col min="9229" max="9471" width="9.140625" style="448"/>
    <col min="9472" max="9484" width="10.7109375" style="448" customWidth="1"/>
    <col min="9485" max="9727" width="9.140625" style="448"/>
    <col min="9728" max="9740" width="10.7109375" style="448" customWidth="1"/>
    <col min="9741" max="9983" width="9.140625" style="448"/>
    <col min="9984" max="9996" width="10.7109375" style="448" customWidth="1"/>
    <col min="9997" max="10239" width="9.140625" style="448"/>
    <col min="10240" max="10252" width="10.7109375" style="448" customWidth="1"/>
    <col min="10253" max="10495" width="9.140625" style="448"/>
    <col min="10496" max="10508" width="10.7109375" style="448" customWidth="1"/>
    <col min="10509" max="10751" width="9.140625" style="448"/>
    <col min="10752" max="10764" width="10.7109375" style="448" customWidth="1"/>
    <col min="10765" max="11007" width="9.140625" style="448"/>
    <col min="11008" max="11020" width="10.7109375" style="448" customWidth="1"/>
    <col min="11021" max="11263" width="9.140625" style="448"/>
    <col min="11264" max="11276" width="10.7109375" style="448" customWidth="1"/>
    <col min="11277" max="11519" width="9.140625" style="448"/>
    <col min="11520" max="11532" width="10.7109375" style="448" customWidth="1"/>
    <col min="11533" max="11775" width="9.140625" style="448"/>
    <col min="11776" max="11788" width="10.7109375" style="448" customWidth="1"/>
    <col min="11789" max="12031" width="9.140625" style="448"/>
    <col min="12032" max="12044" width="10.7109375" style="448" customWidth="1"/>
    <col min="12045" max="12287" width="9.140625" style="448"/>
    <col min="12288" max="12300" width="10.7109375" style="448" customWidth="1"/>
    <col min="12301" max="12543" width="9.140625" style="448"/>
    <col min="12544" max="12556" width="10.7109375" style="448" customWidth="1"/>
    <col min="12557" max="12799" width="9.140625" style="448"/>
    <col min="12800" max="12812" width="10.7109375" style="448" customWidth="1"/>
    <col min="12813" max="13055" width="9.140625" style="448"/>
    <col min="13056" max="13068" width="10.7109375" style="448" customWidth="1"/>
    <col min="13069" max="13311" width="9.140625" style="448"/>
    <col min="13312" max="13324" width="10.7109375" style="448" customWidth="1"/>
    <col min="13325" max="13567" width="9.140625" style="448"/>
    <col min="13568" max="13580" width="10.7109375" style="448" customWidth="1"/>
    <col min="13581" max="13823" width="9.140625" style="448"/>
    <col min="13824" max="13836" width="10.7109375" style="448" customWidth="1"/>
    <col min="13837" max="14079" width="9.140625" style="448"/>
    <col min="14080" max="14092" width="10.7109375" style="448" customWidth="1"/>
    <col min="14093" max="14335" width="9.140625" style="448"/>
    <col min="14336" max="14348" width="10.7109375" style="448" customWidth="1"/>
    <col min="14349" max="14591" width="9.140625" style="448"/>
    <col min="14592" max="14604" width="10.7109375" style="448" customWidth="1"/>
    <col min="14605" max="14847" width="9.140625" style="448"/>
    <col min="14848" max="14860" width="10.7109375" style="448" customWidth="1"/>
    <col min="14861" max="15103" width="9.140625" style="448"/>
    <col min="15104" max="15116" width="10.7109375" style="448" customWidth="1"/>
    <col min="15117" max="15359" width="9.140625" style="448"/>
    <col min="15360" max="15372" width="10.7109375" style="448" customWidth="1"/>
    <col min="15373" max="15615" width="9.140625" style="448"/>
    <col min="15616" max="15628" width="10.7109375" style="448" customWidth="1"/>
    <col min="15629" max="15871" width="9.140625" style="448"/>
    <col min="15872" max="15884" width="10.7109375" style="448" customWidth="1"/>
    <col min="15885" max="16127" width="9.140625" style="448"/>
    <col min="16128" max="16140" width="10.7109375" style="448" customWidth="1"/>
    <col min="16141" max="16384" width="9.140625" style="448"/>
  </cols>
  <sheetData>
    <row r="1" spans="1:24" ht="18" customHeight="1">
      <c r="A1" s="1582" t="s">
        <v>529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</row>
    <row r="2" spans="1:24" ht="5.0999999999999996" customHeight="1">
      <c r="A2" s="1908"/>
      <c r="B2" s="1908"/>
      <c r="C2" s="1908"/>
      <c r="D2" s="1908"/>
      <c r="E2" s="1908"/>
      <c r="F2" s="1908"/>
      <c r="G2" s="1908"/>
      <c r="H2" s="1908"/>
      <c r="I2" s="1908"/>
      <c r="J2" s="1423"/>
      <c r="K2" s="484"/>
      <c r="L2" s="484"/>
      <c r="M2" s="484"/>
      <c r="N2" s="484"/>
      <c r="O2" s="484"/>
      <c r="P2" s="484"/>
    </row>
    <row r="3" spans="1:24" s="778" customFormat="1" ht="20.100000000000001" customHeight="1">
      <c r="A3" s="1671" t="s">
        <v>405</v>
      </c>
      <c r="B3" s="1672"/>
      <c r="C3" s="1672"/>
      <c r="D3" s="1672"/>
      <c r="E3" s="1672"/>
      <c r="F3" s="1672"/>
      <c r="G3" s="1672"/>
      <c r="H3" s="1672"/>
      <c r="I3" s="1672"/>
      <c r="J3" s="1672"/>
      <c r="K3" s="1672"/>
      <c r="L3" s="1672"/>
      <c r="M3" s="1672"/>
      <c r="N3" s="1672"/>
      <c r="O3" s="1672"/>
      <c r="P3" s="1673"/>
    </row>
    <row r="4" spans="1:24" ht="72" customHeight="1">
      <c r="A4" s="320" t="str">
        <f>'6.1'!A8</f>
        <v>Období</v>
      </c>
      <c r="B4" s="315" t="s">
        <v>177</v>
      </c>
      <c r="C4" s="164" t="s">
        <v>178</v>
      </c>
      <c r="D4" s="169" t="s">
        <v>179</v>
      </c>
      <c r="E4" s="164" t="s">
        <v>226</v>
      </c>
      <c r="F4" s="169" t="s">
        <v>180</v>
      </c>
      <c r="G4" s="164" t="s">
        <v>181</v>
      </c>
      <c r="H4" s="169" t="s">
        <v>182</v>
      </c>
      <c r="I4" s="164" t="s">
        <v>183</v>
      </c>
      <c r="J4" s="169" t="s">
        <v>184</v>
      </c>
      <c r="K4" s="164" t="s">
        <v>298</v>
      </c>
      <c r="L4" s="169" t="s">
        <v>186</v>
      </c>
      <c r="M4" s="164" t="s">
        <v>187</v>
      </c>
      <c r="N4" s="169" t="s">
        <v>188</v>
      </c>
      <c r="O4" s="315" t="s">
        <v>189</v>
      </c>
      <c r="P4" s="175" t="s">
        <v>176</v>
      </c>
    </row>
    <row r="5" spans="1:24" ht="12" customHeight="1">
      <c r="A5" s="455" t="str">
        <f>'6.1'!A9</f>
        <v>leden</v>
      </c>
      <c r="B5" s="456">
        <v>-1.3161290322580645</v>
      </c>
      <c r="C5" s="474">
        <v>-0.80322580645161301</v>
      </c>
      <c r="D5" s="458">
        <v>-1.8645161290322581</v>
      </c>
      <c r="E5" s="457">
        <v>-2.032258064516129</v>
      </c>
      <c r="F5" s="458">
        <v>-1.5129032258064516</v>
      </c>
      <c r="G5" s="457">
        <v>-2.0290322580645164</v>
      </c>
      <c r="H5" s="458">
        <v>-2.351612903225806</v>
      </c>
      <c r="I5" s="457">
        <v>-2.0774193548387094</v>
      </c>
      <c r="J5" s="458">
        <v>-0.64516129032258052</v>
      </c>
      <c r="K5" s="474">
        <v>0.64193548387096744</v>
      </c>
      <c r="L5" s="456">
        <v>-0.41935483870967738</v>
      </c>
      <c r="M5" s="457">
        <v>-0.27419354838709675</v>
      </c>
      <c r="N5" s="458">
        <v>-2.2387096774193544</v>
      </c>
      <c r="O5" s="458">
        <v>-2.9612903225806453</v>
      </c>
      <c r="P5" s="950">
        <v>-1.5193548387096771</v>
      </c>
      <c r="Q5" s="462"/>
      <c r="R5" s="462"/>
    </row>
    <row r="6" spans="1:24" ht="12" customHeight="1">
      <c r="A6" s="463" t="str">
        <f>'6.1'!A10</f>
        <v>únor</v>
      </c>
      <c r="B6" s="456">
        <v>1.4464285714285714</v>
      </c>
      <c r="C6" s="464">
        <v>2.6071428571428572</v>
      </c>
      <c r="D6" s="458">
        <v>0.8</v>
      </c>
      <c r="E6" s="464">
        <v>1.3178571428571428</v>
      </c>
      <c r="F6" s="458">
        <v>1.7214285714285718</v>
      </c>
      <c r="G6" s="464">
        <v>2.4285714285714293</v>
      </c>
      <c r="H6" s="458">
        <v>1.7642857142857145</v>
      </c>
      <c r="I6" s="464">
        <v>1.5071428571428573</v>
      </c>
      <c r="J6" s="458">
        <v>1.8464285714285715</v>
      </c>
      <c r="K6" s="477">
        <v>3.6928571428571426</v>
      </c>
      <c r="L6" s="458">
        <v>2.282142857142857</v>
      </c>
      <c r="M6" s="464">
        <v>2.221428571428572</v>
      </c>
      <c r="N6" s="458">
        <v>1.4107142857142858</v>
      </c>
      <c r="O6" s="458">
        <v>1.0821428571428573</v>
      </c>
      <c r="P6" s="935">
        <v>1.8321428571428571</v>
      </c>
      <c r="Q6" s="16"/>
      <c r="R6" s="14"/>
      <c r="S6" s="15"/>
      <c r="T6" s="15"/>
      <c r="U6" s="15"/>
      <c r="V6" s="15"/>
      <c r="W6" s="15"/>
      <c r="X6" s="15"/>
    </row>
    <row r="7" spans="1:24" ht="12" customHeight="1">
      <c r="A7" s="467" t="str">
        <f>'6.1'!A11</f>
        <v>březen</v>
      </c>
      <c r="B7" s="468">
        <v>5.467741935483871</v>
      </c>
      <c r="C7" s="470">
        <v>7.0193548387096776</v>
      </c>
      <c r="D7" s="471">
        <v>4.4580645161290331</v>
      </c>
      <c r="E7" s="470">
        <v>5.4064516129032256</v>
      </c>
      <c r="F7" s="471">
        <v>5.4967741935483874</v>
      </c>
      <c r="G7" s="470">
        <v>6.3064516129032251</v>
      </c>
      <c r="H7" s="471">
        <v>5.790322580645161</v>
      </c>
      <c r="I7" s="470">
        <v>5.8806451612903219</v>
      </c>
      <c r="J7" s="471">
        <v>5.9838709677419342</v>
      </c>
      <c r="K7" s="480">
        <v>7.8161290322580639</v>
      </c>
      <c r="L7" s="471">
        <v>6.6032258064516123</v>
      </c>
      <c r="M7" s="470">
        <v>6.4580645161290322</v>
      </c>
      <c r="N7" s="471">
        <v>5.1903225806451614</v>
      </c>
      <c r="O7" s="469">
        <v>5.2516129032258059</v>
      </c>
      <c r="P7" s="946">
        <v>5.8225806451612891</v>
      </c>
      <c r="Q7" s="16"/>
      <c r="R7" s="14"/>
      <c r="S7" s="15"/>
      <c r="T7" s="15"/>
      <c r="U7" s="15"/>
      <c r="V7" s="15"/>
      <c r="W7" s="15"/>
      <c r="X7" s="15"/>
    </row>
    <row r="8" spans="1:24" ht="12" customHeight="1">
      <c r="A8" s="455" t="str">
        <f>'6.1'!A12</f>
        <v>duben</v>
      </c>
      <c r="B8" s="456">
        <v>8.8099999999999987</v>
      </c>
      <c r="C8" s="457">
        <v>11.393333333333334</v>
      </c>
      <c r="D8" s="458">
        <v>8.3199999999999985</v>
      </c>
      <c r="E8" s="457">
        <v>9.7133333333333329</v>
      </c>
      <c r="F8" s="458">
        <v>9.5666666666666682</v>
      </c>
      <c r="G8" s="457">
        <v>9.7700000000000014</v>
      </c>
      <c r="H8" s="458">
        <v>9.7133333333333329</v>
      </c>
      <c r="I8" s="457">
        <v>9.7033333333333314</v>
      </c>
      <c r="J8" s="458">
        <v>9.5300000000000011</v>
      </c>
      <c r="K8" s="474">
        <v>11.43</v>
      </c>
      <c r="L8" s="458">
        <v>9.9699999999999989</v>
      </c>
      <c r="M8" s="457">
        <v>9.8266666666666644</v>
      </c>
      <c r="N8" s="458">
        <v>9.1366666666666667</v>
      </c>
      <c r="O8" s="458">
        <v>9.4499999999999993</v>
      </c>
      <c r="P8" s="950">
        <v>9.6566666666666681</v>
      </c>
      <c r="Q8" s="16"/>
      <c r="R8" s="14"/>
      <c r="S8" s="15"/>
      <c r="T8" s="15"/>
      <c r="U8" s="15"/>
      <c r="V8" s="15"/>
      <c r="W8" s="15"/>
      <c r="X8" s="15"/>
    </row>
    <row r="9" spans="1:24" ht="12" customHeight="1">
      <c r="A9" s="463" t="str">
        <f>'6.1'!A13</f>
        <v>květen</v>
      </c>
      <c r="B9" s="456">
        <v>10.122580645161291</v>
      </c>
      <c r="C9" s="464">
        <v>12.399999999999997</v>
      </c>
      <c r="D9" s="458">
        <v>9.5258064516129011</v>
      </c>
      <c r="E9" s="464">
        <v>10.987096774193548</v>
      </c>
      <c r="F9" s="458">
        <v>10.654838709677419</v>
      </c>
      <c r="G9" s="464">
        <v>11.274193548387096</v>
      </c>
      <c r="H9" s="458">
        <v>11.199999999999998</v>
      </c>
      <c r="I9" s="464">
        <v>11.093548387096773</v>
      </c>
      <c r="J9" s="458">
        <v>10.851612903225806</v>
      </c>
      <c r="K9" s="477">
        <v>12.761290322580642</v>
      </c>
      <c r="L9" s="458">
        <v>11.477419354838711</v>
      </c>
      <c r="M9" s="464">
        <v>11.270967741935484</v>
      </c>
      <c r="N9" s="458">
        <v>10.351612903225806</v>
      </c>
      <c r="O9" s="458">
        <v>10.600000000000001</v>
      </c>
      <c r="P9" s="935">
        <v>10.93225806451613</v>
      </c>
      <c r="Q9" s="16"/>
      <c r="R9" s="14"/>
      <c r="S9" s="15"/>
      <c r="T9" s="15"/>
      <c r="U9" s="15"/>
      <c r="V9" s="15"/>
      <c r="W9" s="15"/>
      <c r="X9" s="15"/>
    </row>
    <row r="10" spans="1:24" ht="12" customHeight="1">
      <c r="A10" s="467" t="str">
        <f>'6.1'!A14</f>
        <v>červen</v>
      </c>
      <c r="B10" s="468">
        <v>20.343333333333327</v>
      </c>
      <c r="C10" s="470">
        <v>22.393333333333338</v>
      </c>
      <c r="D10" s="471">
        <v>19.686666666666667</v>
      </c>
      <c r="E10" s="470">
        <v>21.043333333333333</v>
      </c>
      <c r="F10" s="471">
        <v>20.749999999999996</v>
      </c>
      <c r="G10" s="470">
        <v>21.566666666666663</v>
      </c>
      <c r="H10" s="471">
        <v>20.529999999999998</v>
      </c>
      <c r="I10" s="470">
        <v>20.823333333333331</v>
      </c>
      <c r="J10" s="471">
        <v>20.983333333333334</v>
      </c>
      <c r="K10" s="480">
        <v>23.360000000000003</v>
      </c>
      <c r="L10" s="471">
        <v>21.540000000000003</v>
      </c>
      <c r="M10" s="470">
        <v>21.253333333333337</v>
      </c>
      <c r="N10" s="471">
        <v>20.513333333333332</v>
      </c>
      <c r="O10" s="469">
        <v>20.52666666666666</v>
      </c>
      <c r="P10" s="946">
        <v>20.983333333333334</v>
      </c>
      <c r="Q10" s="16"/>
      <c r="R10" s="14"/>
      <c r="S10" s="15"/>
      <c r="T10" s="15"/>
      <c r="U10" s="15"/>
      <c r="V10" s="15"/>
      <c r="W10" s="15"/>
      <c r="X10" s="15"/>
    </row>
    <row r="11" spans="1:24" ht="12" customHeight="1">
      <c r="A11" s="455" t="str">
        <f>'6.1'!A15</f>
        <v>červenec</v>
      </c>
      <c r="B11" s="456">
        <v>18.877419354838715</v>
      </c>
      <c r="C11" s="457">
        <v>20.509677419354841</v>
      </c>
      <c r="D11" s="458">
        <v>18.116129032258065</v>
      </c>
      <c r="E11" s="457">
        <v>18.738709677419354</v>
      </c>
      <c r="F11" s="458">
        <v>18.470967741935485</v>
      </c>
      <c r="G11" s="457">
        <v>18.92258064516129</v>
      </c>
      <c r="H11" s="458">
        <v>18.464516129032258</v>
      </c>
      <c r="I11" s="457">
        <v>18.690322580645166</v>
      </c>
      <c r="J11" s="458">
        <v>19.587096774193547</v>
      </c>
      <c r="K11" s="474">
        <v>21.325806451612909</v>
      </c>
      <c r="L11" s="458">
        <v>19.777419354838706</v>
      </c>
      <c r="M11" s="457">
        <v>19.561290322580643</v>
      </c>
      <c r="N11" s="458">
        <v>18.516129032258068</v>
      </c>
      <c r="O11" s="458">
        <v>18.335483870967742</v>
      </c>
      <c r="P11" s="950">
        <v>19.090322580645161</v>
      </c>
      <c r="Q11" s="16"/>
      <c r="R11" s="14"/>
      <c r="S11" s="15"/>
      <c r="T11" s="15"/>
      <c r="U11" s="15"/>
      <c r="V11" s="15"/>
      <c r="W11" s="15"/>
      <c r="X11" s="15"/>
    </row>
    <row r="12" spans="1:24" ht="12" customHeight="1">
      <c r="A12" s="463" t="str">
        <f>'6.1'!A16</f>
        <v>srpen</v>
      </c>
      <c r="B12" s="456">
        <v>18.683870967741932</v>
      </c>
      <c r="C12" s="464">
        <v>21.161290322580644</v>
      </c>
      <c r="D12" s="458">
        <v>17.338709677419356</v>
      </c>
      <c r="E12" s="464">
        <v>18.741935483870968</v>
      </c>
      <c r="F12" s="458">
        <v>18.674193548387091</v>
      </c>
      <c r="G12" s="464">
        <v>19.287096774193547</v>
      </c>
      <c r="H12" s="458">
        <v>19.083870967741937</v>
      </c>
      <c r="I12" s="464">
        <v>19.267741935483869</v>
      </c>
      <c r="J12" s="458">
        <v>18.474193548387099</v>
      </c>
      <c r="K12" s="477">
        <v>20.919354838709676</v>
      </c>
      <c r="L12" s="458">
        <v>19.538709677419355</v>
      </c>
      <c r="M12" s="464">
        <v>19.080645161290324</v>
      </c>
      <c r="N12" s="458">
        <v>19.064516129032263</v>
      </c>
      <c r="O12" s="458">
        <v>19.200000000000003</v>
      </c>
      <c r="P12" s="935">
        <v>19.183870967741935</v>
      </c>
      <c r="Q12" s="16"/>
      <c r="R12" s="14"/>
      <c r="S12" s="15"/>
      <c r="T12" s="15"/>
      <c r="U12" s="15"/>
      <c r="V12" s="15"/>
      <c r="W12" s="15"/>
      <c r="X12" s="15"/>
    </row>
    <row r="13" spans="1:24" ht="12" customHeight="1">
      <c r="A13" s="467" t="str">
        <f>'6.1'!A17</f>
        <v>září</v>
      </c>
      <c r="B13" s="468">
        <v>13.076666666666666</v>
      </c>
      <c r="C13" s="470">
        <v>15.10333333333333</v>
      </c>
      <c r="D13" s="471">
        <v>12.160000000000002</v>
      </c>
      <c r="E13" s="470">
        <v>13.166666666666664</v>
      </c>
      <c r="F13" s="471">
        <v>12.929999999999998</v>
      </c>
      <c r="G13" s="470">
        <v>13.786666666666667</v>
      </c>
      <c r="H13" s="471">
        <v>13.3</v>
      </c>
      <c r="I13" s="470">
        <v>13.483333333333336</v>
      </c>
      <c r="J13" s="471">
        <v>13.5</v>
      </c>
      <c r="K13" s="480">
        <v>15.386666666666667</v>
      </c>
      <c r="L13" s="471">
        <v>14.076666666666664</v>
      </c>
      <c r="M13" s="470">
        <v>13.699999999999994</v>
      </c>
      <c r="N13" s="471">
        <v>13.146666666666668</v>
      </c>
      <c r="O13" s="469">
        <v>12.979999999999995</v>
      </c>
      <c r="P13" s="946">
        <v>13.526666666666667</v>
      </c>
      <c r="Q13" s="16"/>
      <c r="R13" s="14"/>
      <c r="S13" s="15"/>
      <c r="T13" s="15"/>
      <c r="U13" s="15"/>
      <c r="V13" s="15"/>
      <c r="W13" s="15"/>
      <c r="X13" s="15"/>
    </row>
    <row r="14" spans="1:24" ht="12" customHeight="1">
      <c r="A14" s="455" t="str">
        <f>'6.1'!A18</f>
        <v>říjen</v>
      </c>
      <c r="B14" s="456">
        <v>9.0709677419354851</v>
      </c>
      <c r="C14" s="457">
        <v>10.693548387096772</v>
      </c>
      <c r="D14" s="458">
        <v>8.4612903225806466</v>
      </c>
      <c r="E14" s="457">
        <v>9.3612903225806434</v>
      </c>
      <c r="F14" s="458">
        <v>9.6161290322580655</v>
      </c>
      <c r="G14" s="457">
        <v>10.429032258064519</v>
      </c>
      <c r="H14" s="458">
        <v>9.7322580645161274</v>
      </c>
      <c r="I14" s="457">
        <v>9.5838709677419356</v>
      </c>
      <c r="J14" s="458">
        <v>9.4129032258064509</v>
      </c>
      <c r="K14" s="474">
        <v>10.983870967741934</v>
      </c>
      <c r="L14" s="458">
        <v>9.8419354838709676</v>
      </c>
      <c r="M14" s="457">
        <v>9.7967741935483907</v>
      </c>
      <c r="N14" s="458">
        <v>9.1322580645161278</v>
      </c>
      <c r="O14" s="458">
        <v>9.7645161290322555</v>
      </c>
      <c r="P14" s="950">
        <v>9.6258064516129043</v>
      </c>
      <c r="Q14" s="16"/>
      <c r="R14" s="14"/>
      <c r="S14" s="15"/>
      <c r="T14" s="15"/>
      <c r="U14" s="15"/>
      <c r="V14" s="15"/>
      <c r="W14" s="15"/>
      <c r="X14" s="15"/>
    </row>
    <row r="15" spans="1:24" ht="12" customHeight="1">
      <c r="A15" s="463" t="str">
        <f>'6.1'!A19</f>
        <v>listopad</v>
      </c>
      <c r="B15" s="456">
        <v>4.6166666666666663</v>
      </c>
      <c r="C15" s="464">
        <v>7.4466666666666681</v>
      </c>
      <c r="D15" s="458">
        <v>3.9500000000000006</v>
      </c>
      <c r="E15" s="464">
        <v>6.3100000000000005</v>
      </c>
      <c r="F15" s="458">
        <v>6.1266666666666669</v>
      </c>
      <c r="G15" s="464">
        <v>7.4033333333333333</v>
      </c>
      <c r="H15" s="458">
        <v>6.8200000000000021</v>
      </c>
      <c r="I15" s="464">
        <v>6.4800000000000013</v>
      </c>
      <c r="J15" s="458">
        <v>4.703333333333334</v>
      </c>
      <c r="K15" s="477">
        <v>6.7966666666666651</v>
      </c>
      <c r="L15" s="458">
        <v>6.0166666666666675</v>
      </c>
      <c r="M15" s="464">
        <v>5.5533333333333328</v>
      </c>
      <c r="N15" s="458">
        <v>5.3400000000000007</v>
      </c>
      <c r="O15" s="458">
        <v>7.2299999999999978</v>
      </c>
      <c r="P15" s="935">
        <v>5.8366666666666669</v>
      </c>
      <c r="Q15" s="16"/>
      <c r="R15" s="14"/>
      <c r="S15" s="15"/>
      <c r="T15" s="15"/>
      <c r="U15" s="15"/>
      <c r="V15" s="15"/>
      <c r="W15" s="15"/>
      <c r="X15" s="15"/>
    </row>
    <row r="16" spans="1:24" ht="12" customHeight="1">
      <c r="A16" s="467" t="str">
        <f>'6.1'!A20</f>
        <v>prosinec</v>
      </c>
      <c r="B16" s="468">
        <v>1.716129032258064</v>
      </c>
      <c r="C16" s="470">
        <v>2.3419354838709676</v>
      </c>
      <c r="D16" s="471">
        <v>1.3967741935483871</v>
      </c>
      <c r="E16" s="470">
        <v>2.0161290322580645</v>
      </c>
      <c r="F16" s="471">
        <v>2.4516129032258061</v>
      </c>
      <c r="G16" s="470">
        <v>2.9451612903225803</v>
      </c>
      <c r="H16" s="471">
        <v>2.0193548387096776</v>
      </c>
      <c r="I16" s="470">
        <v>2.0838709677419356</v>
      </c>
      <c r="J16" s="471">
        <v>2.0677419354838711</v>
      </c>
      <c r="K16" s="480">
        <v>3.7645161290322586</v>
      </c>
      <c r="L16" s="471">
        <v>2.7548387096774194</v>
      </c>
      <c r="M16" s="470">
        <v>2.6225806451612907</v>
      </c>
      <c r="N16" s="471">
        <v>1.274193548387097</v>
      </c>
      <c r="O16" s="469">
        <v>1.861290322580645</v>
      </c>
      <c r="P16" s="946">
        <v>2.0612903225806449</v>
      </c>
      <c r="Q16" s="16"/>
      <c r="R16" s="14"/>
      <c r="S16" s="15"/>
      <c r="T16" s="15"/>
      <c r="U16" s="15"/>
      <c r="V16" s="15"/>
      <c r="W16" s="15"/>
      <c r="X16" s="15"/>
    </row>
    <row r="17" spans="1:29" ht="12" customHeight="1">
      <c r="A17" s="455" t="str">
        <f>'6.1'!A21</f>
        <v>I. čtvrtletí</v>
      </c>
      <c r="B17" s="456">
        <f>AVERAGE(B5:B7)</f>
        <v>1.8660138248847928</v>
      </c>
      <c r="C17" s="474">
        <f t="shared" ref="C17:P17" si="0">AVERAGE(C5:C7)</f>
        <v>2.941090629800307</v>
      </c>
      <c r="D17" s="456">
        <f t="shared" si="0"/>
        <v>1.1311827956989251</v>
      </c>
      <c r="E17" s="474">
        <f t="shared" si="0"/>
        <v>1.5640168970814132</v>
      </c>
      <c r="F17" s="456">
        <f t="shared" si="0"/>
        <v>1.9017665130568358</v>
      </c>
      <c r="G17" s="474">
        <f t="shared" si="0"/>
        <v>2.235330261136713</v>
      </c>
      <c r="H17" s="456">
        <f t="shared" si="0"/>
        <v>1.7343317972350232</v>
      </c>
      <c r="I17" s="474">
        <f t="shared" si="0"/>
        <v>1.7701228878648232</v>
      </c>
      <c r="J17" s="456">
        <f t="shared" si="0"/>
        <v>2.3950460829493085</v>
      </c>
      <c r="K17" s="474">
        <f t="shared" si="0"/>
        <v>4.0503072196620584</v>
      </c>
      <c r="L17" s="456">
        <f t="shared" si="0"/>
        <v>2.8220046082949306</v>
      </c>
      <c r="M17" s="474">
        <f t="shared" si="0"/>
        <v>2.8017665130568354</v>
      </c>
      <c r="N17" s="456">
        <f t="shared" si="0"/>
        <v>1.4541090629800308</v>
      </c>
      <c r="O17" s="456">
        <f t="shared" si="0"/>
        <v>1.1241551459293393</v>
      </c>
      <c r="P17" s="1425">
        <f t="shared" si="0"/>
        <v>2.0451228878648231</v>
      </c>
      <c r="Q17" s="16"/>
      <c r="R17" s="14"/>
      <c r="S17" s="15"/>
      <c r="T17" s="15"/>
      <c r="U17" s="15"/>
      <c r="V17" s="15"/>
      <c r="W17" s="15"/>
      <c r="X17" s="15"/>
    </row>
    <row r="18" spans="1:29" ht="12" customHeight="1">
      <c r="A18" s="463" t="str">
        <f>'6.1'!A22</f>
        <v>II. čtvrtletí</v>
      </c>
      <c r="B18" s="456">
        <f>AVERAGE(B8:B10)</f>
        <v>13.091971326164872</v>
      </c>
      <c r="C18" s="477">
        <f t="shared" ref="C18:P18" si="1">AVERAGE(C8:C10)</f>
        <v>15.395555555555555</v>
      </c>
      <c r="D18" s="456">
        <f t="shared" si="1"/>
        <v>12.510824372759856</v>
      </c>
      <c r="E18" s="477">
        <f t="shared" si="1"/>
        <v>13.914587813620072</v>
      </c>
      <c r="F18" s="456">
        <f t="shared" si="1"/>
        <v>13.657168458781362</v>
      </c>
      <c r="G18" s="477">
        <f t="shared" si="1"/>
        <v>14.203620071684588</v>
      </c>
      <c r="H18" s="456">
        <f t="shared" si="1"/>
        <v>13.814444444444442</v>
      </c>
      <c r="I18" s="477">
        <f t="shared" si="1"/>
        <v>13.873405017921144</v>
      </c>
      <c r="J18" s="456">
        <f t="shared" si="1"/>
        <v>13.78831541218638</v>
      </c>
      <c r="K18" s="477">
        <f t="shared" si="1"/>
        <v>15.850430107526881</v>
      </c>
      <c r="L18" s="456">
        <f t="shared" si="1"/>
        <v>14.329139784946236</v>
      </c>
      <c r="M18" s="477">
        <f t="shared" si="1"/>
        <v>14.116989247311828</v>
      </c>
      <c r="N18" s="456">
        <f t="shared" si="1"/>
        <v>13.333870967741936</v>
      </c>
      <c r="O18" s="456">
        <f t="shared" si="1"/>
        <v>13.525555555555554</v>
      </c>
      <c r="P18" s="1426">
        <f t="shared" si="1"/>
        <v>13.857419354838711</v>
      </c>
      <c r="Q18" s="16"/>
      <c r="R18" s="14"/>
      <c r="S18" s="15"/>
      <c r="T18" s="15"/>
      <c r="U18" s="15"/>
      <c r="V18" s="15"/>
      <c r="W18" s="15"/>
      <c r="X18" s="15"/>
    </row>
    <row r="19" spans="1:29" ht="12" customHeight="1">
      <c r="A19" s="463" t="str">
        <f>'6.1'!A23</f>
        <v>III. čtvrtletí</v>
      </c>
      <c r="B19" s="456">
        <f>AVERAGE(B11:B13)</f>
        <v>16.879318996415773</v>
      </c>
      <c r="C19" s="477">
        <f t="shared" ref="C19:P19" si="2">AVERAGE(C11:C13)</f>
        <v>18.924767025089604</v>
      </c>
      <c r="D19" s="456">
        <f t="shared" si="2"/>
        <v>15.871612903225808</v>
      </c>
      <c r="E19" s="477">
        <f t="shared" si="2"/>
        <v>16.882437275985662</v>
      </c>
      <c r="F19" s="456">
        <f t="shared" si="2"/>
        <v>16.691720430107527</v>
      </c>
      <c r="G19" s="477">
        <f t="shared" si="2"/>
        <v>17.332114695340501</v>
      </c>
      <c r="H19" s="456">
        <f t="shared" si="2"/>
        <v>16.949462365591398</v>
      </c>
      <c r="I19" s="477">
        <f t="shared" si="2"/>
        <v>17.147132616487458</v>
      </c>
      <c r="J19" s="456">
        <f t="shared" si="2"/>
        <v>17.187096774193549</v>
      </c>
      <c r="K19" s="477">
        <f t="shared" si="2"/>
        <v>19.210609318996418</v>
      </c>
      <c r="L19" s="456">
        <f t="shared" si="2"/>
        <v>17.797598566308242</v>
      </c>
      <c r="M19" s="477">
        <f t="shared" si="2"/>
        <v>17.447311827956987</v>
      </c>
      <c r="N19" s="456">
        <f t="shared" si="2"/>
        <v>16.909103942652333</v>
      </c>
      <c r="O19" s="456">
        <f t="shared" si="2"/>
        <v>16.838494623655915</v>
      </c>
      <c r="P19" s="1426">
        <f t="shared" si="2"/>
        <v>17.266953405017919</v>
      </c>
      <c r="Q19" s="17"/>
      <c r="R19" s="15"/>
      <c r="S19" s="15"/>
      <c r="T19" s="15"/>
      <c r="U19" s="15"/>
      <c r="V19" s="15"/>
      <c r="W19" s="15"/>
      <c r="X19" s="15"/>
    </row>
    <row r="20" spans="1:29" ht="12" customHeight="1">
      <c r="A20" s="467" t="str">
        <f>'6.1'!A24</f>
        <v>IV. čtvrtletí</v>
      </c>
      <c r="B20" s="468">
        <f>AVERAGE(B14:B16)</f>
        <v>5.1345878136200716</v>
      </c>
      <c r="C20" s="480">
        <f t="shared" ref="C20:P20" si="3">AVERAGE(C14:C16)</f>
        <v>6.8273835125448032</v>
      </c>
      <c r="D20" s="481">
        <f t="shared" si="3"/>
        <v>4.6026881720430115</v>
      </c>
      <c r="E20" s="480">
        <f t="shared" si="3"/>
        <v>5.895806451612903</v>
      </c>
      <c r="F20" s="481">
        <f t="shared" si="3"/>
        <v>6.0648028673835128</v>
      </c>
      <c r="G20" s="480">
        <f t="shared" si="3"/>
        <v>6.9258422939068112</v>
      </c>
      <c r="H20" s="481">
        <f t="shared" si="3"/>
        <v>6.1905376344086029</v>
      </c>
      <c r="I20" s="480">
        <f t="shared" si="3"/>
        <v>6.0492473118279575</v>
      </c>
      <c r="J20" s="481">
        <f t="shared" si="3"/>
        <v>5.3946594982078855</v>
      </c>
      <c r="K20" s="480">
        <f t="shared" si="3"/>
        <v>7.1816845878136197</v>
      </c>
      <c r="L20" s="481">
        <f t="shared" si="3"/>
        <v>6.2044802867383515</v>
      </c>
      <c r="M20" s="480">
        <f t="shared" si="3"/>
        <v>5.9908960573476717</v>
      </c>
      <c r="N20" s="481">
        <f>AVERAGE(N14:N16)</f>
        <v>5.2488172043010755</v>
      </c>
      <c r="O20" s="468">
        <f t="shared" si="3"/>
        <v>6.2852688172042983</v>
      </c>
      <c r="P20" s="1424">
        <f t="shared" si="3"/>
        <v>5.8412544802867394</v>
      </c>
    </row>
    <row r="21" spans="1:29" ht="12" customHeight="1">
      <c r="A21" s="455" t="str">
        <f>'6.1'!A25</f>
        <v>I. pololetí</v>
      </c>
      <c r="B21" s="456">
        <f>AVERAGE(B5:B10)</f>
        <v>7.4789925755248321</v>
      </c>
      <c r="C21" s="474">
        <f t="shared" ref="C21:P21" si="4">AVERAGE(C5:C10)</f>
        <v>9.168323092677932</v>
      </c>
      <c r="D21" s="456">
        <f t="shared" si="4"/>
        <v>6.8210035842293903</v>
      </c>
      <c r="E21" s="474">
        <f t="shared" si="4"/>
        <v>7.7393023553507421</v>
      </c>
      <c r="F21" s="456">
        <f t="shared" si="4"/>
        <v>7.7794674859190991</v>
      </c>
      <c r="G21" s="474">
        <f t="shared" si="4"/>
        <v>8.2194751664106498</v>
      </c>
      <c r="H21" s="456">
        <f t="shared" si="4"/>
        <v>7.7743881208397339</v>
      </c>
      <c r="I21" s="474">
        <f t="shared" si="4"/>
        <v>7.8217639528929839</v>
      </c>
      <c r="J21" s="456">
        <f t="shared" si="4"/>
        <v>8.0916807475678443</v>
      </c>
      <c r="K21" s="474">
        <f t="shared" si="4"/>
        <v>9.9503686635944693</v>
      </c>
      <c r="L21" s="456">
        <f t="shared" si="4"/>
        <v>8.575572196620584</v>
      </c>
      <c r="M21" s="474">
        <f t="shared" si="4"/>
        <v>8.4593778801843325</v>
      </c>
      <c r="N21" s="456">
        <f t="shared" si="4"/>
        <v>7.3939900153609832</v>
      </c>
      <c r="O21" s="456">
        <f t="shared" si="4"/>
        <v>7.3248553507424461</v>
      </c>
      <c r="P21" s="1425">
        <f t="shared" si="4"/>
        <v>7.9512711213517662</v>
      </c>
    </row>
    <row r="22" spans="1:29" ht="12" customHeight="1">
      <c r="A22" s="1417" t="str">
        <f>'6.1'!A26</f>
        <v>II. pololetí</v>
      </c>
      <c r="B22" s="1427">
        <f>AVERAGE(B11:B16)</f>
        <v>11.006953405017923</v>
      </c>
      <c r="C22" s="941">
        <f t="shared" ref="C22:P22" si="5">AVERAGE(C11:C16)</f>
        <v>12.876075268817205</v>
      </c>
      <c r="D22" s="1427">
        <f t="shared" si="5"/>
        <v>10.23715053763441</v>
      </c>
      <c r="E22" s="941">
        <f t="shared" si="5"/>
        <v>11.389121863799282</v>
      </c>
      <c r="F22" s="1427">
        <f t="shared" si="5"/>
        <v>11.37826164874552</v>
      </c>
      <c r="G22" s="941">
        <f t="shared" si="5"/>
        <v>12.128978494623654</v>
      </c>
      <c r="H22" s="1427">
        <f t="shared" si="5"/>
        <v>11.57</v>
      </c>
      <c r="I22" s="941">
        <f t="shared" si="5"/>
        <v>11.598189964157706</v>
      </c>
      <c r="J22" s="1427">
        <f t="shared" si="5"/>
        <v>11.290878136200718</v>
      </c>
      <c r="K22" s="941">
        <f t="shared" si="5"/>
        <v>13.19614695340502</v>
      </c>
      <c r="L22" s="1427">
        <f t="shared" si="5"/>
        <v>12.001039426523297</v>
      </c>
      <c r="M22" s="941">
        <f t="shared" si="5"/>
        <v>11.71910394265233</v>
      </c>
      <c r="N22" s="1427">
        <f t="shared" si="5"/>
        <v>11.078960573476706</v>
      </c>
      <c r="O22" s="1427">
        <f t="shared" si="5"/>
        <v>11.561881720430108</v>
      </c>
      <c r="P22" s="1428">
        <f t="shared" si="5"/>
        <v>11.554103942652331</v>
      </c>
    </row>
    <row r="23" spans="1:29" ht="12" customHeight="1">
      <c r="A23" s="321" t="str">
        <f>'6.1'!A27</f>
        <v>rok</v>
      </c>
      <c r="B23" s="327">
        <f>AVERAGE(B5:B16)</f>
        <v>9.2429729902713778</v>
      </c>
      <c r="C23" s="183">
        <f t="shared" ref="C23:P23" si="6">AVERAGE(C5:C16)</f>
        <v>11.022199180747565</v>
      </c>
      <c r="D23" s="181">
        <f t="shared" si="6"/>
        <v>8.5290770609318987</v>
      </c>
      <c r="E23" s="183">
        <f t="shared" si="6"/>
        <v>9.5642121095750117</v>
      </c>
      <c r="F23" s="181">
        <f t="shared" si="6"/>
        <v>9.5788645673323085</v>
      </c>
      <c r="G23" s="183">
        <f t="shared" si="6"/>
        <v>10.174226830517151</v>
      </c>
      <c r="H23" s="181">
        <f t="shared" si="6"/>
        <v>9.6721940604198675</v>
      </c>
      <c r="I23" s="183">
        <f t="shared" si="6"/>
        <v>9.7099769585253437</v>
      </c>
      <c r="J23" s="181">
        <f t="shared" si="6"/>
        <v>9.69127944188428</v>
      </c>
      <c r="K23" s="183">
        <f t="shared" si="6"/>
        <v>11.573257808499742</v>
      </c>
      <c r="L23" s="181">
        <f t="shared" si="6"/>
        <v>10.28830581157194</v>
      </c>
      <c r="M23" s="183">
        <f t="shared" si="6"/>
        <v>10.089240911418329</v>
      </c>
      <c r="N23" s="181">
        <f t="shared" si="6"/>
        <v>9.2364752944188453</v>
      </c>
      <c r="O23" s="327">
        <f t="shared" si="6"/>
        <v>9.4433685355862771</v>
      </c>
      <c r="P23" s="184">
        <f t="shared" si="6"/>
        <v>9.7526875320020494</v>
      </c>
    </row>
    <row r="24" spans="1:29" ht="12.75" customHeight="1">
      <c r="A24" s="1061"/>
      <c r="B24" s="1061"/>
      <c r="C24" s="1061"/>
      <c r="D24" s="1061"/>
      <c r="E24" s="1061"/>
      <c r="F24" s="1061"/>
      <c r="G24" s="1061"/>
      <c r="H24" s="1061"/>
      <c r="I24" s="1061"/>
      <c r="J24" s="1061"/>
      <c r="K24" s="1061"/>
      <c r="L24" s="1061"/>
      <c r="M24" s="1061"/>
      <c r="N24" s="1061"/>
      <c r="O24" s="1061"/>
      <c r="P24" s="1061"/>
    </row>
    <row r="25" spans="1:29" ht="15" customHeight="1">
      <c r="A25" s="1909" t="s">
        <v>328</v>
      </c>
      <c r="B25" s="1910"/>
      <c r="C25" s="1910"/>
      <c r="D25" s="1910"/>
      <c r="E25" s="1910"/>
      <c r="F25" s="1910"/>
      <c r="G25" s="1910"/>
      <c r="H25" s="1910"/>
      <c r="I25" s="1910"/>
      <c r="J25" s="1910"/>
      <c r="K25" s="1910"/>
      <c r="L25" s="1910"/>
      <c r="M25" s="1910"/>
      <c r="N25" s="1910"/>
      <c r="O25" s="1910"/>
      <c r="P25" s="1911"/>
    </row>
    <row r="26" spans="1:29" s="761" customFormat="1" ht="3.75" customHeight="1">
      <c r="A26" s="317"/>
      <c r="B26" s="318" t="str">
        <f>B4</f>
        <v xml:space="preserve"> Jihočeský</v>
      </c>
      <c r="C26" s="318" t="str">
        <f t="shared" ref="C26:O26" si="7">C4</f>
        <v xml:space="preserve"> Jihomoravský</v>
      </c>
      <c r="D26" s="318" t="str">
        <f t="shared" si="7"/>
        <v xml:space="preserve"> Karlovarský</v>
      </c>
      <c r="E26" s="318" t="str">
        <f t="shared" si="7"/>
        <v xml:space="preserve"> Královéhradecký</v>
      </c>
      <c r="F26" s="318" t="str">
        <f t="shared" si="7"/>
        <v xml:space="preserve"> Liberecký</v>
      </c>
      <c r="G26" s="318" t="str">
        <f t="shared" si="7"/>
        <v xml:space="preserve"> Moravskoslezský</v>
      </c>
      <c r="H26" s="318" t="str">
        <f t="shared" si="7"/>
        <v xml:space="preserve"> Olomoucký</v>
      </c>
      <c r="I26" s="318" t="str">
        <f t="shared" si="7"/>
        <v xml:space="preserve"> Pardubický</v>
      </c>
      <c r="J26" s="318" t="str">
        <f t="shared" si="7"/>
        <v xml:space="preserve"> Plzeňský</v>
      </c>
      <c r="K26" s="318" t="str">
        <f t="shared" si="7"/>
        <v xml:space="preserve"> Hlavní město Praha</v>
      </c>
      <c r="L26" s="318" t="str">
        <f t="shared" si="7"/>
        <v xml:space="preserve"> Středočeský</v>
      </c>
      <c r="M26" s="318" t="str">
        <f t="shared" si="7"/>
        <v xml:space="preserve"> Ústecký</v>
      </c>
      <c r="N26" s="318" t="str">
        <f t="shared" si="7"/>
        <v xml:space="preserve"> Vysočina</v>
      </c>
      <c r="O26" s="318" t="str">
        <f t="shared" si="7"/>
        <v xml:space="preserve"> Zlínský</v>
      </c>
      <c r="P26" s="319"/>
    </row>
    <row r="27" spans="1:29" ht="12" customHeight="1">
      <c r="A27" s="455">
        <v>2010</v>
      </c>
      <c r="B27" s="456">
        <v>7.2172350230414777</v>
      </c>
      <c r="C27" s="474">
        <v>8.8249711981566801</v>
      </c>
      <c r="D27" s="458">
        <v>6.0526721710189442</v>
      </c>
      <c r="E27" s="457">
        <v>7.4240885816692268</v>
      </c>
      <c r="F27" s="458">
        <v>7.1717345110087036</v>
      </c>
      <c r="G27" s="457">
        <v>7.5340450588837671</v>
      </c>
      <c r="H27" s="458">
        <v>7.5411437532002052</v>
      </c>
      <c r="I27" s="457">
        <v>7.4815713005632354</v>
      </c>
      <c r="J27" s="458">
        <v>7.3685029441884282</v>
      </c>
      <c r="K27" s="474">
        <v>8.9697369431643619</v>
      </c>
      <c r="L27" s="456">
        <v>7.9368721198156704</v>
      </c>
      <c r="M27" s="457">
        <v>7.9052726574500758</v>
      </c>
      <c r="N27" s="458">
        <v>6.9819207629288265</v>
      </c>
      <c r="O27" s="458">
        <v>7.832377752176142</v>
      </c>
      <c r="P27" s="950">
        <v>7.6</v>
      </c>
      <c r="Q27" s="1422"/>
      <c r="R27" s="1422"/>
      <c r="S27" s="1422"/>
      <c r="T27" s="1422"/>
      <c r="U27" s="1422"/>
      <c r="V27" s="1422"/>
      <c r="W27" s="1422"/>
      <c r="X27" s="1422"/>
      <c r="Y27" s="1422"/>
      <c r="Z27" s="1422"/>
      <c r="AA27" s="1422"/>
      <c r="AB27" s="1422"/>
      <c r="AC27" s="1422"/>
    </row>
    <row r="28" spans="1:29" ht="12" customHeight="1">
      <c r="A28" s="467">
        <v>2011</v>
      </c>
      <c r="B28" s="468">
        <v>8.5557514080901189</v>
      </c>
      <c r="C28" s="470">
        <v>9.8014938556067577</v>
      </c>
      <c r="D28" s="471">
        <v>7.658214285714287</v>
      </c>
      <c r="E28" s="470">
        <v>8.5791660266257068</v>
      </c>
      <c r="F28" s="471">
        <v>8.5059094982078864</v>
      </c>
      <c r="G28" s="470">
        <v>8.7939170506912436</v>
      </c>
      <c r="H28" s="471">
        <v>8.7177739375320016</v>
      </c>
      <c r="I28" s="470">
        <v>8.6824468766001033</v>
      </c>
      <c r="J28" s="471">
        <v>8.8933691756272406</v>
      </c>
      <c r="K28" s="480">
        <v>10.557562083973375</v>
      </c>
      <c r="L28" s="471">
        <v>9.3094687660010251</v>
      </c>
      <c r="M28" s="470">
        <v>9.3576939324116744</v>
      </c>
      <c r="N28" s="471">
        <v>8.2871281362007156</v>
      </c>
      <c r="O28" s="469">
        <v>8.7183538146441375</v>
      </c>
      <c r="P28" s="946">
        <v>8.9</v>
      </c>
      <c r="Q28" s="1422"/>
      <c r="R28" s="1422"/>
      <c r="S28" s="1422"/>
      <c r="T28" s="1422"/>
      <c r="U28" s="1422"/>
      <c r="V28" s="1422"/>
      <c r="W28" s="1422"/>
      <c r="X28" s="1422"/>
      <c r="Y28" s="1422"/>
      <c r="Z28" s="1422"/>
      <c r="AA28" s="1422"/>
      <c r="AB28" s="1422"/>
      <c r="AC28" s="1422"/>
    </row>
    <row r="29" spans="1:29" ht="12" customHeight="1">
      <c r="A29" s="455">
        <v>2012</v>
      </c>
      <c r="B29" s="456">
        <v>8.2798862934124333</v>
      </c>
      <c r="C29" s="457">
        <v>9.9110684711407728</v>
      </c>
      <c r="D29" s="458">
        <v>6.9587866147571367</v>
      </c>
      <c r="E29" s="457">
        <v>8.1907094302311219</v>
      </c>
      <c r="F29" s="458">
        <v>7.9750268817204306</v>
      </c>
      <c r="G29" s="457">
        <v>9.0199975281176616</v>
      </c>
      <c r="H29" s="458">
        <v>8.6406871832900745</v>
      </c>
      <c r="I29" s="457">
        <v>8.3170813249289317</v>
      </c>
      <c r="J29" s="458">
        <v>8.7542788283277719</v>
      </c>
      <c r="K29" s="474">
        <v>10.443106229143492</v>
      </c>
      <c r="L29" s="458">
        <v>9.1093026201952778</v>
      </c>
      <c r="M29" s="457">
        <v>9.0958450747744397</v>
      </c>
      <c r="N29" s="458">
        <v>8.1359093437152392</v>
      </c>
      <c r="O29" s="458">
        <v>8.7287597330367088</v>
      </c>
      <c r="P29" s="950">
        <v>8.6999999999999993</v>
      </c>
      <c r="Q29" s="1422"/>
      <c r="R29" s="1422"/>
      <c r="S29" s="1422"/>
      <c r="T29" s="1422"/>
      <c r="U29" s="1422"/>
      <c r="V29" s="1422"/>
      <c r="W29" s="1422"/>
      <c r="X29" s="1422"/>
      <c r="Y29" s="1422"/>
      <c r="Z29" s="1422"/>
      <c r="AA29" s="1422"/>
      <c r="AB29" s="1422"/>
      <c r="AC29" s="1422"/>
    </row>
    <row r="30" spans="1:29" ht="12" customHeight="1">
      <c r="A30" s="467">
        <v>2013</v>
      </c>
      <c r="B30" s="468">
        <v>7.9230136986301352</v>
      </c>
      <c r="C30" s="470">
        <v>9.5830136986301397</v>
      </c>
      <c r="D30" s="471">
        <v>6.7093150684931455</v>
      </c>
      <c r="E30" s="470">
        <v>8.1295890410958958</v>
      </c>
      <c r="F30" s="471">
        <v>7.8575342465753453</v>
      </c>
      <c r="G30" s="470">
        <v>8.8983561643835589</v>
      </c>
      <c r="H30" s="471">
        <v>8.4435616438356185</v>
      </c>
      <c r="I30" s="470">
        <v>8.1504109589041107</v>
      </c>
      <c r="J30" s="471">
        <v>8.1013698630136979</v>
      </c>
      <c r="K30" s="480">
        <v>9.8679452054794456</v>
      </c>
      <c r="L30" s="471">
        <v>8.6679452054794481</v>
      </c>
      <c r="M30" s="470">
        <v>8.5879452054794569</v>
      </c>
      <c r="N30" s="471">
        <v>7.8876712328767171</v>
      </c>
      <c r="O30" s="469">
        <v>8.4430136986301356</v>
      </c>
      <c r="P30" s="946">
        <v>8.3000000000000007</v>
      </c>
      <c r="Q30" s="1422"/>
      <c r="R30" s="1422"/>
      <c r="S30" s="1422"/>
      <c r="T30" s="1422"/>
      <c r="U30" s="1422"/>
      <c r="V30" s="1422"/>
      <c r="W30" s="1422"/>
      <c r="X30" s="1422"/>
      <c r="Y30" s="1422"/>
      <c r="Z30" s="1422"/>
      <c r="AA30" s="1422"/>
      <c r="AB30" s="1422"/>
      <c r="AC30" s="1422"/>
    </row>
    <row r="31" spans="1:29" ht="12" customHeight="1">
      <c r="A31" s="455">
        <v>2014</v>
      </c>
      <c r="B31" s="456">
        <v>9.2205479452054835</v>
      </c>
      <c r="C31" s="457">
        <v>10.938082191780827</v>
      </c>
      <c r="D31" s="458">
        <v>8.3956164383561607</v>
      </c>
      <c r="E31" s="457">
        <v>9.690136986301372</v>
      </c>
      <c r="F31" s="458">
        <v>9.5232876712328807</v>
      </c>
      <c r="G31" s="457">
        <v>9.9312328767123308</v>
      </c>
      <c r="H31" s="458">
        <v>9.6671232876712274</v>
      </c>
      <c r="I31" s="457">
        <v>9.6331506849315023</v>
      </c>
      <c r="J31" s="458">
        <v>9.7002739726027407</v>
      </c>
      <c r="K31" s="474">
        <v>11.39506849315069</v>
      </c>
      <c r="L31" s="458">
        <v>10.222739726027401</v>
      </c>
      <c r="M31" s="457">
        <v>10.033150684931506</v>
      </c>
      <c r="N31" s="458">
        <v>9.1528767123287764</v>
      </c>
      <c r="O31" s="458">
        <v>9.9326027397260308</v>
      </c>
      <c r="P31" s="950">
        <v>9.6999999999999993</v>
      </c>
      <c r="Q31" s="1422"/>
      <c r="R31" s="1422"/>
      <c r="S31" s="1422"/>
      <c r="T31" s="1422"/>
      <c r="U31" s="1422"/>
      <c r="V31" s="1422"/>
      <c r="W31" s="1422"/>
      <c r="X31" s="1422"/>
      <c r="Y31" s="1422"/>
      <c r="Z31" s="1422"/>
      <c r="AA31" s="1422"/>
      <c r="AB31" s="1422"/>
      <c r="AC31" s="1422"/>
    </row>
    <row r="32" spans="1:29" ht="12" customHeight="1">
      <c r="A32" s="467">
        <v>2015</v>
      </c>
      <c r="B32" s="468">
        <v>9.3605479452054912</v>
      </c>
      <c r="C32" s="470">
        <v>10.88328767123288</v>
      </c>
      <c r="D32" s="471">
        <v>8.2572602739726122</v>
      </c>
      <c r="E32" s="470">
        <v>9.4657534246575334</v>
      </c>
      <c r="F32" s="471">
        <v>9.3180821917808085</v>
      </c>
      <c r="G32" s="470">
        <v>9.9487671232876771</v>
      </c>
      <c r="H32" s="471">
        <v>9.5476712328767057</v>
      </c>
      <c r="I32" s="470">
        <v>9.606575342465753</v>
      </c>
      <c r="J32" s="471">
        <v>9.8224657534246589</v>
      </c>
      <c r="K32" s="480">
        <v>11.541643835616442</v>
      </c>
      <c r="L32" s="471">
        <v>10.365479452054798</v>
      </c>
      <c r="M32" s="470">
        <v>10.097260273972603</v>
      </c>
      <c r="N32" s="471">
        <v>9.261369863013698</v>
      </c>
      <c r="O32" s="469">
        <v>9.6117808219178116</v>
      </c>
      <c r="P32" s="946">
        <v>9.8000000000000007</v>
      </c>
      <c r="Q32" s="1422"/>
      <c r="R32" s="1422"/>
      <c r="S32" s="1422"/>
      <c r="T32" s="1422"/>
      <c r="U32" s="1422"/>
      <c r="V32" s="1422"/>
      <c r="W32" s="1422"/>
      <c r="X32" s="1422"/>
      <c r="Y32" s="1422"/>
      <c r="Z32" s="1422"/>
      <c r="AA32" s="1422"/>
      <c r="AB32" s="1422"/>
      <c r="AC32" s="1422"/>
    </row>
    <row r="33" spans="1:29" ht="12" customHeight="1">
      <c r="A33" s="455">
        <v>2016</v>
      </c>
      <c r="B33" s="456">
        <v>8.4830601092896121</v>
      </c>
      <c r="C33" s="457">
        <v>10.159289617486332</v>
      </c>
      <c r="D33" s="458">
        <v>7.674043715846989</v>
      </c>
      <c r="E33" s="457">
        <v>8.7259562841529998</v>
      </c>
      <c r="F33" s="458">
        <v>8.541803278688521</v>
      </c>
      <c r="G33" s="457">
        <v>9.1620218579235022</v>
      </c>
      <c r="H33" s="458">
        <v>8.8612021857923526</v>
      </c>
      <c r="I33" s="457">
        <v>8.8393442622950875</v>
      </c>
      <c r="J33" s="458">
        <v>8.9374316939890761</v>
      </c>
      <c r="K33" s="474">
        <v>10.757103825136609</v>
      </c>
      <c r="L33" s="458">
        <v>9.4855191256830604</v>
      </c>
      <c r="M33" s="457">
        <v>9.404371584699442</v>
      </c>
      <c r="N33" s="458">
        <v>8.4385245901639365</v>
      </c>
      <c r="O33" s="458">
        <v>8.8841530054644799</v>
      </c>
      <c r="P33" s="950">
        <v>8.9722459037378375</v>
      </c>
      <c r="Q33" s="1422"/>
      <c r="R33" s="1422"/>
      <c r="S33" s="1422"/>
      <c r="T33" s="1422"/>
      <c r="U33" s="1422"/>
      <c r="V33" s="1422"/>
      <c r="W33" s="1422"/>
      <c r="X33" s="1422"/>
      <c r="Y33" s="1422"/>
      <c r="Z33" s="1422"/>
      <c r="AA33" s="1422"/>
      <c r="AB33" s="1422"/>
      <c r="AC33" s="1422"/>
    </row>
    <row r="34" spans="1:29" ht="12" customHeight="1">
      <c r="A34" s="467">
        <v>2017</v>
      </c>
      <c r="B34" s="468">
        <v>8.4599443164362516</v>
      </c>
      <c r="C34" s="470">
        <v>10.187891705069125</v>
      </c>
      <c r="D34" s="471">
        <v>7.657002688172045</v>
      </c>
      <c r="E34" s="470">
        <v>8.4900524833589319</v>
      </c>
      <c r="F34" s="471">
        <v>8.4881995647721453</v>
      </c>
      <c r="G34" s="470">
        <v>8.9379480286738353</v>
      </c>
      <c r="H34" s="471">
        <v>8.6292146697388645</v>
      </c>
      <c r="I34" s="470">
        <v>8.6751939324116734</v>
      </c>
      <c r="J34" s="471">
        <v>8.9431675627240139</v>
      </c>
      <c r="K34" s="480">
        <v>10.687147337429593</v>
      </c>
      <c r="L34" s="471">
        <v>9.3806419610855105</v>
      </c>
      <c r="M34" s="470">
        <v>9.3785394265232966</v>
      </c>
      <c r="N34" s="471">
        <v>8.3757174859190968</v>
      </c>
      <c r="O34" s="469">
        <v>8.5992485919098822</v>
      </c>
      <c r="P34" s="946">
        <v>8.8161872759856621</v>
      </c>
      <c r="Q34" s="1422"/>
      <c r="R34" s="1422"/>
      <c r="S34" s="1422"/>
      <c r="T34" s="1422"/>
      <c r="U34" s="1422"/>
      <c r="V34" s="1422"/>
      <c r="W34" s="1422"/>
      <c r="X34" s="1422"/>
      <c r="Y34" s="1422"/>
      <c r="Z34" s="1422"/>
      <c r="AA34" s="1422"/>
      <c r="AB34" s="1422"/>
      <c r="AC34" s="1422"/>
    </row>
    <row r="35" spans="1:29" ht="12" customHeight="1">
      <c r="A35" s="455">
        <v>2018</v>
      </c>
      <c r="B35" s="456">
        <v>9.3344233230926772</v>
      </c>
      <c r="C35" s="457">
        <v>11.25991679467486</v>
      </c>
      <c r="D35" s="458">
        <v>8.5774820788530466</v>
      </c>
      <c r="E35" s="457">
        <v>9.8415104966717859</v>
      </c>
      <c r="F35" s="458">
        <v>9.6630382744495655</v>
      </c>
      <c r="G35" s="457">
        <v>9.9610931899641582</v>
      </c>
      <c r="H35" s="458">
        <v>9.6289394521249339</v>
      </c>
      <c r="I35" s="457">
        <v>9.9138453661034305</v>
      </c>
      <c r="J35" s="458">
        <v>9.8752118535586284</v>
      </c>
      <c r="K35" s="474">
        <v>11.716813236047107</v>
      </c>
      <c r="L35" s="458">
        <v>10.508802483358934</v>
      </c>
      <c r="M35" s="457">
        <v>10.240105606758833</v>
      </c>
      <c r="N35" s="458">
        <v>9.4299564772145423</v>
      </c>
      <c r="O35" s="458">
        <v>9.5680849974398345</v>
      </c>
      <c r="P35" s="950">
        <v>9.8751190476190462</v>
      </c>
      <c r="Q35" s="1422"/>
      <c r="R35" s="1422"/>
      <c r="S35" s="1422"/>
      <c r="T35" s="1422"/>
      <c r="U35" s="1422"/>
      <c r="V35" s="1422"/>
      <c r="W35" s="1422"/>
      <c r="X35" s="1422"/>
      <c r="Y35" s="1422"/>
      <c r="Z35" s="1422"/>
      <c r="AA35" s="1422"/>
      <c r="AB35" s="1422"/>
      <c r="AC35" s="1422"/>
    </row>
    <row r="36" spans="1:29" ht="12" customHeight="1">
      <c r="A36" s="467">
        <v>2019</v>
      </c>
      <c r="B36" s="468">
        <f>B23</f>
        <v>9.2429729902713778</v>
      </c>
      <c r="C36" s="480">
        <f t="shared" ref="C36:P36" si="8">C23</f>
        <v>11.022199180747565</v>
      </c>
      <c r="D36" s="481">
        <f t="shared" si="8"/>
        <v>8.5290770609318987</v>
      </c>
      <c r="E36" s="480">
        <f t="shared" si="8"/>
        <v>9.5642121095750117</v>
      </c>
      <c r="F36" s="481">
        <f t="shared" si="8"/>
        <v>9.5788645673323085</v>
      </c>
      <c r="G36" s="480">
        <f t="shared" si="8"/>
        <v>10.174226830517151</v>
      </c>
      <c r="H36" s="481">
        <f t="shared" si="8"/>
        <v>9.6721940604198675</v>
      </c>
      <c r="I36" s="480">
        <f t="shared" si="8"/>
        <v>9.7099769585253437</v>
      </c>
      <c r="J36" s="481">
        <f t="shared" si="8"/>
        <v>9.69127944188428</v>
      </c>
      <c r="K36" s="480">
        <f t="shared" si="8"/>
        <v>11.573257808499742</v>
      </c>
      <c r="L36" s="481">
        <f t="shared" si="8"/>
        <v>10.28830581157194</v>
      </c>
      <c r="M36" s="480">
        <f t="shared" si="8"/>
        <v>10.089240911418329</v>
      </c>
      <c r="N36" s="481">
        <f t="shared" si="8"/>
        <v>9.2364752944188453</v>
      </c>
      <c r="O36" s="468">
        <f>O23</f>
        <v>9.4433685355862771</v>
      </c>
      <c r="P36" s="1424">
        <f t="shared" si="8"/>
        <v>9.7526875320020494</v>
      </c>
      <c r="Q36" s="1422"/>
      <c r="R36" s="1422"/>
      <c r="S36" s="1422"/>
      <c r="T36" s="1422"/>
      <c r="U36" s="1422"/>
      <c r="V36" s="1422"/>
      <c r="W36" s="1422"/>
      <c r="X36" s="1422"/>
      <c r="Y36" s="1422"/>
      <c r="Z36" s="1422"/>
      <c r="AA36" s="1422"/>
      <c r="AB36" s="1422"/>
      <c r="AC36" s="1422"/>
    </row>
    <row r="37" spans="1:29" ht="11.1" customHeight="1">
      <c r="A37" s="635"/>
      <c r="B37" s="1021"/>
      <c r="C37" s="1131"/>
      <c r="D37" s="1131"/>
      <c r="E37" s="1131"/>
      <c r="F37" s="1131"/>
      <c r="G37" s="1131"/>
      <c r="H37" s="1131"/>
      <c r="I37" s="1131"/>
      <c r="J37" s="1131"/>
      <c r="K37" s="1021"/>
      <c r="L37" s="1131"/>
      <c r="M37" s="1131"/>
      <c r="N37" s="1131"/>
      <c r="O37" s="1131"/>
      <c r="P37" s="1131"/>
      <c r="Q37" s="1422"/>
      <c r="R37" s="1422"/>
      <c r="S37" s="1422"/>
      <c r="T37" s="1422"/>
      <c r="U37" s="1422"/>
      <c r="V37" s="1422"/>
      <c r="W37" s="1422"/>
      <c r="X37" s="1422"/>
      <c r="Y37" s="1422"/>
      <c r="Z37" s="1422"/>
      <c r="AA37" s="1422"/>
      <c r="AB37" s="1422"/>
      <c r="AC37" s="1422"/>
    </row>
    <row r="38" spans="1:29" ht="15.75" customHeight="1">
      <c r="A38" s="635"/>
      <c r="B38" s="1907" t="str">
        <f>A25</f>
        <v>Teplota ovzduší podle krajů v ČR v posledních 10 letech (°C)</v>
      </c>
      <c r="C38" s="1907"/>
      <c r="D38" s="1907"/>
      <c r="E38" s="1907"/>
      <c r="F38" s="1907"/>
      <c r="G38" s="1907"/>
      <c r="H38" s="1907"/>
      <c r="I38" s="1907"/>
      <c r="J38" s="1907"/>
      <c r="K38" s="1907"/>
      <c r="L38" s="1907"/>
      <c r="M38" s="1907"/>
      <c r="N38" s="1907"/>
      <c r="O38" s="1907"/>
      <c r="P38" s="1907"/>
      <c r="Q38" s="1422"/>
      <c r="R38" s="1422"/>
      <c r="S38" s="1422"/>
      <c r="T38" s="1422"/>
      <c r="U38" s="1422"/>
      <c r="V38" s="1422"/>
      <c r="W38" s="1422"/>
      <c r="X38" s="1422"/>
      <c r="Y38" s="1422"/>
      <c r="Z38" s="1422"/>
      <c r="AA38" s="1422"/>
      <c r="AB38" s="1422"/>
      <c r="AC38" s="1422"/>
    </row>
    <row r="39" spans="1:29" ht="11.1" customHeight="1">
      <c r="A39" s="635"/>
      <c r="B39" s="1907"/>
      <c r="C39" s="1907"/>
      <c r="D39" s="1907"/>
      <c r="E39" s="1907"/>
      <c r="F39" s="1907"/>
      <c r="G39" s="1907"/>
      <c r="H39" s="1907"/>
      <c r="I39" s="1907"/>
      <c r="J39" s="1907"/>
      <c r="K39" s="1907"/>
      <c r="L39" s="1907"/>
      <c r="M39" s="1907"/>
      <c r="N39" s="1907"/>
      <c r="O39" s="1907"/>
      <c r="P39" s="1907"/>
    </row>
    <row r="40" spans="1:29" ht="11.1" customHeight="1">
      <c r="A40" s="635"/>
      <c r="B40" s="1021"/>
      <c r="C40" s="1021"/>
      <c r="D40" s="1021"/>
      <c r="E40" s="1021"/>
      <c r="F40" s="1021"/>
      <c r="G40" s="1021"/>
      <c r="H40" s="1021"/>
      <c r="I40" s="1021"/>
      <c r="J40" s="1021"/>
      <c r="K40" s="1021"/>
      <c r="L40" s="1021"/>
      <c r="M40" s="1021"/>
      <c r="N40" s="1021"/>
      <c r="O40" s="1021"/>
      <c r="P40" s="1021"/>
    </row>
    <row r="41" spans="1:29" ht="11.1" customHeight="1">
      <c r="A41" s="635"/>
      <c r="B41" s="1021"/>
      <c r="C41" s="1021"/>
      <c r="D41" s="1021"/>
      <c r="E41" s="1021"/>
      <c r="F41" s="1021"/>
      <c r="G41" s="1021"/>
      <c r="H41" s="1021"/>
      <c r="I41" s="1021"/>
      <c r="J41" s="1021"/>
      <c r="K41" s="1021"/>
      <c r="L41" s="1021"/>
      <c r="M41" s="1021"/>
      <c r="N41" s="1021"/>
      <c r="O41" s="1021"/>
      <c r="P41" s="1021"/>
    </row>
    <row r="42" spans="1:29" ht="11.1" customHeight="1">
      <c r="A42" s="635"/>
      <c r="B42" s="1021"/>
      <c r="C42" s="1021"/>
      <c r="D42" s="1021"/>
      <c r="E42" s="1021"/>
      <c r="F42" s="1021"/>
      <c r="G42" s="1021"/>
      <c r="H42" s="1021"/>
      <c r="I42" s="1021"/>
      <c r="J42" s="1021"/>
      <c r="K42" s="1021"/>
      <c r="L42" s="1021"/>
      <c r="M42" s="1021"/>
      <c r="N42" s="1021"/>
      <c r="O42" s="1021"/>
      <c r="P42" s="1021"/>
    </row>
    <row r="43" spans="1:29" ht="11.1" customHeight="1">
      <c r="A43" s="635"/>
      <c r="B43" s="1021"/>
      <c r="C43" s="1021"/>
      <c r="D43" s="1021"/>
      <c r="E43" s="1021"/>
      <c r="F43" s="1021"/>
      <c r="G43" s="1021"/>
      <c r="H43" s="1021"/>
      <c r="I43" s="1021"/>
      <c r="J43" s="1021"/>
      <c r="K43" s="1021"/>
      <c r="L43" s="1021"/>
      <c r="M43" s="1021"/>
      <c r="N43" s="1021"/>
      <c r="O43" s="1021"/>
      <c r="P43" s="1021"/>
    </row>
    <row r="44" spans="1:29" ht="11.1" customHeight="1">
      <c r="A44" s="635"/>
      <c r="B44" s="1021"/>
      <c r="C44" s="1021"/>
      <c r="D44" s="1021"/>
      <c r="E44" s="1021"/>
      <c r="F44" s="1021"/>
      <c r="G44" s="1021"/>
      <c r="H44" s="1021"/>
      <c r="I44" s="1021"/>
      <c r="J44" s="1021"/>
      <c r="K44" s="1021"/>
      <c r="L44" s="1021"/>
      <c r="M44" s="1021"/>
      <c r="N44" s="1021"/>
      <c r="O44" s="1021"/>
      <c r="P44" s="1021"/>
    </row>
    <row r="45" spans="1:29" ht="11.1" customHeight="1">
      <c r="A45" s="635"/>
      <c r="B45" s="1021"/>
      <c r="C45" s="1021"/>
      <c r="D45" s="1021"/>
      <c r="E45" s="1021"/>
      <c r="F45" s="1021"/>
      <c r="G45" s="1021"/>
      <c r="H45" s="1021"/>
      <c r="I45" s="1021"/>
      <c r="J45" s="1021"/>
      <c r="K45" s="1021"/>
      <c r="L45" s="1021"/>
      <c r="M45" s="1021"/>
      <c r="N45" s="1021"/>
      <c r="O45" s="1021"/>
      <c r="P45" s="1021"/>
    </row>
  </sheetData>
  <mergeCells count="5">
    <mergeCell ref="A2:I2"/>
    <mergeCell ref="B38:P39"/>
    <mergeCell ref="A1:P1"/>
    <mergeCell ref="A3:P3"/>
    <mergeCell ref="A25:P2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/>
  <dimension ref="A1:O151"/>
  <sheetViews>
    <sheetView showGridLines="0" zoomScaleNormal="100" zoomScaleSheetLayoutView="100" workbookViewId="0"/>
  </sheetViews>
  <sheetFormatPr defaultColWidth="9.140625" defaultRowHeight="11.25"/>
  <cols>
    <col min="1" max="1" width="6.7109375" style="1436" customWidth="1"/>
    <col min="2" max="2" width="1.7109375" style="1436" customWidth="1"/>
    <col min="3" max="9" width="11.28515625" style="1436" customWidth="1"/>
    <col min="10" max="16384" width="9.140625" style="1436"/>
  </cols>
  <sheetData>
    <row r="1" spans="1:9" ht="18" customHeight="1">
      <c r="A1" s="1458" t="s">
        <v>489</v>
      </c>
    </row>
    <row r="2" spans="1:9" ht="5.0999999999999996" customHeight="1"/>
    <row r="3" spans="1:9" ht="18" customHeight="1">
      <c r="A3" s="1920" t="s">
        <v>530</v>
      </c>
      <c r="B3" s="1920"/>
      <c r="C3" s="1920"/>
      <c r="D3" s="1920"/>
      <c r="E3" s="1920"/>
      <c r="F3" s="1920"/>
      <c r="G3" s="1920"/>
      <c r="H3" s="1920"/>
      <c r="I3" s="1454"/>
    </row>
    <row r="4" spans="1:9" ht="5.0999999999999996" customHeight="1">
      <c r="A4" s="1459"/>
      <c r="B4" s="1459"/>
      <c r="C4" s="1459"/>
      <c r="D4" s="1459"/>
      <c r="E4" s="1459"/>
      <c r="F4" s="1459"/>
      <c r="G4" s="1459"/>
      <c r="H4" s="1459"/>
      <c r="I4" s="1460"/>
    </row>
    <row r="5" spans="1:9" ht="12" customHeight="1">
      <c r="A5" s="328"/>
      <c r="B5" s="329"/>
      <c r="C5" s="1916" t="s">
        <v>326</v>
      </c>
      <c r="D5" s="1921"/>
      <c r="E5" s="1921"/>
      <c r="F5" s="1921"/>
      <c r="G5" s="1917"/>
      <c r="H5" s="1914" t="s">
        <v>325</v>
      </c>
      <c r="I5" s="1915"/>
    </row>
    <row r="6" spans="1:9" ht="11.25" customHeight="1">
      <c r="A6" s="330"/>
      <c r="B6" s="331"/>
      <c r="C6" s="1916" t="s">
        <v>321</v>
      </c>
      <c r="D6" s="1917"/>
      <c r="E6" s="1916" t="s">
        <v>322</v>
      </c>
      <c r="F6" s="1921"/>
      <c r="G6" s="1917"/>
      <c r="H6" s="1918" t="s">
        <v>322</v>
      </c>
      <c r="I6" s="1919"/>
    </row>
    <row r="7" spans="1:9" ht="15" customHeight="1">
      <c r="A7" s="332" t="s">
        <v>1</v>
      </c>
      <c r="B7" s="333"/>
      <c r="C7" s="334" t="s">
        <v>426</v>
      </c>
      <c r="D7" s="335" t="s">
        <v>49</v>
      </c>
      <c r="E7" s="334" t="s">
        <v>426</v>
      </c>
      <c r="F7" s="335" t="s">
        <v>49</v>
      </c>
      <c r="G7" s="336" t="s">
        <v>299</v>
      </c>
      <c r="H7" s="334" t="s">
        <v>426</v>
      </c>
      <c r="I7" s="335" t="s">
        <v>49</v>
      </c>
    </row>
    <row r="8" spans="1:9" ht="9.9499999999999993" customHeight="1">
      <c r="A8" s="1429">
        <v>1950</v>
      </c>
      <c r="B8" s="1430"/>
      <c r="C8" s="1431">
        <v>450.89699999999999</v>
      </c>
      <c r="D8" s="1432">
        <v>2150.7786899999996</v>
      </c>
      <c r="E8" s="1431">
        <v>19.821000000000002</v>
      </c>
      <c r="F8" s="1432">
        <v>208.12050000000002</v>
      </c>
      <c r="G8" s="1433">
        <v>399</v>
      </c>
      <c r="H8" s="1434">
        <v>0.73</v>
      </c>
      <c r="I8" s="1435">
        <v>7.6822999999999997</v>
      </c>
    </row>
    <row r="9" spans="1:9" ht="9.9499999999999993" customHeight="1">
      <c r="A9" s="1437">
        <v>1951</v>
      </c>
      <c r="B9" s="1438"/>
      <c r="C9" s="1431">
        <v>511.65</v>
      </c>
      <c r="D9" s="1439">
        <v>2440.5704999999998</v>
      </c>
      <c r="E9" s="1431">
        <v>20.928000000000001</v>
      </c>
      <c r="F9" s="1439">
        <v>219.744</v>
      </c>
      <c r="G9" s="1440">
        <v>720</v>
      </c>
      <c r="H9" s="1434">
        <v>0.95</v>
      </c>
      <c r="I9" s="1441">
        <v>9.9844999999999988</v>
      </c>
    </row>
    <row r="10" spans="1:9" ht="9.9499999999999993" customHeight="1">
      <c r="A10" s="1437">
        <v>1952</v>
      </c>
      <c r="B10" s="1438"/>
      <c r="C10" s="1431">
        <v>600.92100000000005</v>
      </c>
      <c r="D10" s="1439">
        <v>2866.3931699999998</v>
      </c>
      <c r="E10" s="1431">
        <v>36.161999999999999</v>
      </c>
      <c r="F10" s="1439">
        <v>379.70099999999996</v>
      </c>
      <c r="G10" s="1440">
        <v>2795</v>
      </c>
      <c r="H10" s="1434">
        <v>1.06</v>
      </c>
      <c r="I10" s="1441">
        <v>11.141999999999999</v>
      </c>
    </row>
    <row r="11" spans="1:9" ht="9.9499999999999993" customHeight="1">
      <c r="A11" s="1437">
        <v>1953</v>
      </c>
      <c r="B11" s="1438"/>
      <c r="C11" s="1431">
        <v>657.17600000000004</v>
      </c>
      <c r="D11" s="1439">
        <v>3134.7295199999999</v>
      </c>
      <c r="E11" s="1431">
        <v>51.475999999999999</v>
      </c>
      <c r="F11" s="1439">
        <v>540.49800000000005</v>
      </c>
      <c r="G11" s="1440">
        <v>3426</v>
      </c>
      <c r="H11" s="1434">
        <v>2.2000000000000002</v>
      </c>
      <c r="I11" s="1441">
        <v>23.122</v>
      </c>
    </row>
    <row r="12" spans="1:9" ht="9.9499999999999993" customHeight="1">
      <c r="A12" s="1437">
        <v>1954</v>
      </c>
      <c r="B12" s="1438"/>
      <c r="C12" s="1431">
        <v>707.37099999999998</v>
      </c>
      <c r="D12" s="1439">
        <v>3374.1596699999996</v>
      </c>
      <c r="E12" s="1431">
        <v>67.126000000000005</v>
      </c>
      <c r="F12" s="1439">
        <v>704.82300000000009</v>
      </c>
      <c r="G12" s="1440">
        <v>3745</v>
      </c>
      <c r="H12" s="1434">
        <v>3.61</v>
      </c>
      <c r="I12" s="1441">
        <v>37.9711</v>
      </c>
    </row>
    <row r="13" spans="1:9" ht="9.9499999999999993" customHeight="1">
      <c r="A13" s="1437">
        <v>1955</v>
      </c>
      <c r="B13" s="1438"/>
      <c r="C13" s="1431">
        <v>753.92899999999997</v>
      </c>
      <c r="D13" s="1439">
        <v>3596.2413299999994</v>
      </c>
      <c r="E13" s="1431">
        <v>74.230999999999995</v>
      </c>
      <c r="F13" s="1439">
        <v>779.42549999999994</v>
      </c>
      <c r="G13" s="1440">
        <v>3805</v>
      </c>
      <c r="H13" s="1434">
        <v>4.92</v>
      </c>
      <c r="I13" s="1441">
        <v>51.807599999999994</v>
      </c>
    </row>
    <row r="14" spans="1:9" ht="9.9499999999999993" customHeight="1">
      <c r="A14" s="1437">
        <v>1956</v>
      </c>
      <c r="B14" s="1438"/>
      <c r="C14" s="1431">
        <v>834.91899999999998</v>
      </c>
      <c r="D14" s="1439">
        <v>3982.5636299999996</v>
      </c>
      <c r="E14" s="1431">
        <v>81.486999999999995</v>
      </c>
      <c r="F14" s="1439">
        <v>855.61349999999993</v>
      </c>
      <c r="G14" s="1440">
        <v>5256</v>
      </c>
      <c r="H14" s="1434">
        <v>6.03</v>
      </c>
      <c r="I14" s="1441">
        <v>63.495899999999999</v>
      </c>
    </row>
    <row r="15" spans="1:9" ht="9.9499999999999993" customHeight="1">
      <c r="A15" s="1437">
        <v>1957</v>
      </c>
      <c r="B15" s="1438"/>
      <c r="C15" s="1431">
        <v>895.73400000000004</v>
      </c>
      <c r="D15" s="1439">
        <v>4272.6511799999998</v>
      </c>
      <c r="E15" s="1431">
        <v>534.26099999999997</v>
      </c>
      <c r="F15" s="1439">
        <v>5609.7404999999999</v>
      </c>
      <c r="G15" s="1440">
        <v>5987</v>
      </c>
      <c r="H15" s="1434">
        <v>7.05</v>
      </c>
      <c r="I15" s="1441">
        <v>73.61</v>
      </c>
    </row>
    <row r="16" spans="1:9" ht="9.9499999999999993" customHeight="1">
      <c r="A16" s="1437">
        <v>1958</v>
      </c>
      <c r="B16" s="1438"/>
      <c r="C16" s="1431">
        <v>927.6</v>
      </c>
      <c r="D16" s="1439">
        <v>4424.652</v>
      </c>
      <c r="E16" s="1431">
        <v>765.55100000000004</v>
      </c>
      <c r="F16" s="1439">
        <v>8038.2855000000009</v>
      </c>
      <c r="G16" s="1440">
        <v>7105</v>
      </c>
      <c r="H16" s="1434">
        <v>8.3000000000000007</v>
      </c>
      <c r="I16" s="1441">
        <v>87.399000000000001</v>
      </c>
    </row>
    <row r="17" spans="1:9" ht="9.9499999999999993" customHeight="1">
      <c r="A17" s="1442">
        <v>1959</v>
      </c>
      <c r="B17" s="1443"/>
      <c r="C17" s="1444">
        <v>972.07799999999997</v>
      </c>
      <c r="D17" s="1445">
        <v>4636.8120599999993</v>
      </c>
      <c r="E17" s="1444">
        <v>910.76800000000003</v>
      </c>
      <c r="F17" s="1445">
        <v>9563.0640000000003</v>
      </c>
      <c r="G17" s="1446">
        <v>10287</v>
      </c>
      <c r="H17" s="1447">
        <v>8.1</v>
      </c>
      <c r="I17" s="1448">
        <v>85.292999999999992</v>
      </c>
    </row>
    <row r="18" spans="1:9" ht="9.9499999999999993" customHeight="1">
      <c r="A18" s="1429">
        <v>1960</v>
      </c>
      <c r="B18" s="1430"/>
      <c r="C18" s="1431">
        <v>1076.9880000000001</v>
      </c>
      <c r="D18" s="1432">
        <v>5137.2327599999999</v>
      </c>
      <c r="E18" s="1431">
        <v>841.90899999999999</v>
      </c>
      <c r="F18" s="1432">
        <v>8840.0445</v>
      </c>
      <c r="G18" s="1433">
        <v>14892</v>
      </c>
      <c r="H18" s="1434">
        <v>7.2</v>
      </c>
      <c r="I18" s="1435">
        <v>75.816000000000003</v>
      </c>
    </row>
    <row r="19" spans="1:9" ht="9.9499999999999993" customHeight="1">
      <c r="A19" s="1437">
        <v>1961</v>
      </c>
      <c r="B19" s="1438"/>
      <c r="C19" s="1431">
        <v>1183.2529999999999</v>
      </c>
      <c r="D19" s="1439">
        <v>5644.1168099999995</v>
      </c>
      <c r="E19" s="1431">
        <v>790.12599999999998</v>
      </c>
      <c r="F19" s="1439">
        <v>8296.3230000000003</v>
      </c>
      <c r="G19" s="1440">
        <v>19021</v>
      </c>
      <c r="H19" s="1434">
        <v>5.7</v>
      </c>
      <c r="I19" s="1441">
        <v>60.121000000000002</v>
      </c>
    </row>
    <row r="20" spans="1:9" ht="9.9499999999999993" customHeight="1">
      <c r="A20" s="1437">
        <v>1962</v>
      </c>
      <c r="B20" s="1438"/>
      <c r="C20" s="1431">
        <v>1334.8240000000001</v>
      </c>
      <c r="D20" s="1439">
        <v>6367.1104799999994</v>
      </c>
      <c r="E20" s="1431">
        <v>567.35799999999995</v>
      </c>
      <c r="F20" s="1439">
        <v>5957.2589999999991</v>
      </c>
      <c r="G20" s="1440">
        <v>22853</v>
      </c>
      <c r="H20" s="1434">
        <v>3.9</v>
      </c>
      <c r="I20" s="1441">
        <v>41.066999999999993</v>
      </c>
    </row>
    <row r="21" spans="1:9" ht="9.9499999999999993" customHeight="1">
      <c r="A21" s="1437">
        <v>1963</v>
      </c>
      <c r="B21" s="1438"/>
      <c r="C21" s="1431">
        <v>1473.625</v>
      </c>
      <c r="D21" s="1439">
        <v>7029.1912499999989</v>
      </c>
      <c r="E21" s="1431">
        <v>504.28699999999998</v>
      </c>
      <c r="F21" s="1439">
        <v>5295.0135</v>
      </c>
      <c r="G21" s="1440">
        <v>26283</v>
      </c>
      <c r="H21" s="1434">
        <v>5.21</v>
      </c>
      <c r="I21" s="1441">
        <v>54.861299999999993</v>
      </c>
    </row>
    <row r="22" spans="1:9" ht="9.9499999999999993" customHeight="1">
      <c r="A22" s="1437">
        <v>1964</v>
      </c>
      <c r="B22" s="1438"/>
      <c r="C22" s="1431">
        <v>1580.328</v>
      </c>
      <c r="D22" s="1439">
        <v>7538.1645599999993</v>
      </c>
      <c r="E22" s="1431">
        <v>399.09699999999998</v>
      </c>
      <c r="F22" s="1439">
        <v>4190.5185000000001</v>
      </c>
      <c r="G22" s="1440">
        <v>28424</v>
      </c>
      <c r="H22" s="1434">
        <v>3.96</v>
      </c>
      <c r="I22" s="1441">
        <v>41.698799999999999</v>
      </c>
    </row>
    <row r="23" spans="1:9" ht="9.9499999999999993" customHeight="1">
      <c r="A23" s="1437">
        <v>1965</v>
      </c>
      <c r="B23" s="1438"/>
      <c r="C23" s="1431">
        <v>1698.5830000000001</v>
      </c>
      <c r="D23" s="1439">
        <v>8102.2409099999995</v>
      </c>
      <c r="E23" s="1431">
        <v>277.63400000000001</v>
      </c>
      <c r="F23" s="1439">
        <v>2915.1570000000002</v>
      </c>
      <c r="G23" s="1440">
        <v>31901</v>
      </c>
      <c r="H23" s="1434">
        <v>5.2</v>
      </c>
      <c r="I23" s="1441">
        <v>54.756</v>
      </c>
    </row>
    <row r="24" spans="1:9" ht="9.9499999999999993" customHeight="1">
      <c r="A24" s="1437">
        <v>1966</v>
      </c>
      <c r="B24" s="1438"/>
      <c r="C24" s="1431">
        <v>1724.538</v>
      </c>
      <c r="D24" s="1439">
        <v>8226.0462599999992</v>
      </c>
      <c r="E24" s="1431">
        <v>364.98099999999999</v>
      </c>
      <c r="F24" s="1439">
        <v>3832.3004999999998</v>
      </c>
      <c r="G24" s="1440">
        <v>36123</v>
      </c>
      <c r="H24" s="1434">
        <v>4.4000000000000004</v>
      </c>
      <c r="I24" s="1441">
        <v>46.332000000000001</v>
      </c>
    </row>
    <row r="25" spans="1:9" ht="9.9499999999999993" customHeight="1">
      <c r="A25" s="1437">
        <v>1967</v>
      </c>
      <c r="B25" s="1438"/>
      <c r="C25" s="1431">
        <v>1908.095</v>
      </c>
      <c r="D25" s="1439">
        <v>9101.6131499999992</v>
      </c>
      <c r="E25" s="1431">
        <v>308.68099999999998</v>
      </c>
      <c r="F25" s="1439">
        <v>3241.1504999999997</v>
      </c>
      <c r="G25" s="1440">
        <v>39717</v>
      </c>
      <c r="H25" s="1434">
        <v>5.76</v>
      </c>
      <c r="I25" s="1441">
        <v>60.652799999999992</v>
      </c>
    </row>
    <row r="26" spans="1:9" ht="9.9499999999999993" customHeight="1">
      <c r="A26" s="1437">
        <v>1968</v>
      </c>
      <c r="B26" s="1438"/>
      <c r="C26" s="1431">
        <v>2095.4520000000002</v>
      </c>
      <c r="D26" s="1439">
        <v>9995.3060399999995</v>
      </c>
      <c r="E26" s="1431">
        <v>403.839</v>
      </c>
      <c r="F26" s="1439">
        <v>4240.3095000000003</v>
      </c>
      <c r="G26" s="1440">
        <v>43308</v>
      </c>
      <c r="H26" s="1434">
        <v>6.5</v>
      </c>
      <c r="I26" s="1441">
        <v>68.444999999999993</v>
      </c>
    </row>
    <row r="27" spans="1:9" ht="9.9499999999999993" customHeight="1">
      <c r="A27" s="1442">
        <v>1969</v>
      </c>
      <c r="B27" s="1443"/>
      <c r="C27" s="1444">
        <v>2347.1680000000001</v>
      </c>
      <c r="D27" s="1445">
        <v>11195.99136</v>
      </c>
      <c r="E27" s="1444">
        <v>458.06599999999997</v>
      </c>
      <c r="F27" s="1445">
        <v>4809.6929999999993</v>
      </c>
      <c r="G27" s="1446">
        <v>48351</v>
      </c>
      <c r="H27" s="1447">
        <v>7.35</v>
      </c>
      <c r="I27" s="1448">
        <v>77.542500000000004</v>
      </c>
    </row>
    <row r="28" spans="1:9" ht="9.9499999999999993" customHeight="1">
      <c r="A28" s="1429">
        <v>1970</v>
      </c>
      <c r="B28" s="1430"/>
      <c r="C28" s="1431">
        <v>2510.194</v>
      </c>
      <c r="D28" s="1432">
        <v>11973.625379999999</v>
      </c>
      <c r="E28" s="1431">
        <v>514.97900000000004</v>
      </c>
      <c r="F28" s="1432">
        <v>5407.2795000000006</v>
      </c>
      <c r="G28" s="1433">
        <v>60818</v>
      </c>
      <c r="H28" s="1434">
        <v>6.9</v>
      </c>
      <c r="I28" s="1435">
        <v>72.795000000000002</v>
      </c>
    </row>
    <row r="29" spans="1:9" ht="9.9499999999999993" customHeight="1">
      <c r="A29" s="1437">
        <v>1971</v>
      </c>
      <c r="B29" s="1438"/>
      <c r="C29" s="1431">
        <v>2745.89</v>
      </c>
      <c r="D29" s="1439">
        <v>13097.895299999998</v>
      </c>
      <c r="E29" s="1431">
        <v>551.71400000000006</v>
      </c>
      <c r="F29" s="1439">
        <v>5792.9970000000003</v>
      </c>
      <c r="G29" s="1440">
        <v>74529</v>
      </c>
      <c r="H29" s="1434">
        <v>8.34</v>
      </c>
      <c r="I29" s="1441">
        <v>87.987000000000009</v>
      </c>
    </row>
    <row r="30" spans="1:9" ht="9.9499999999999993" customHeight="1">
      <c r="A30" s="1437">
        <v>1972</v>
      </c>
      <c r="B30" s="1438"/>
      <c r="C30" s="1431">
        <v>3031.0239999999999</v>
      </c>
      <c r="D30" s="1439">
        <v>14457.984479999997</v>
      </c>
      <c r="E30" s="1431">
        <v>583.92499999999995</v>
      </c>
      <c r="F30" s="1439">
        <v>6131.2124999999996</v>
      </c>
      <c r="G30" s="1440">
        <v>96718</v>
      </c>
      <c r="H30" s="1434">
        <v>9.3800000000000008</v>
      </c>
      <c r="I30" s="1441">
        <v>98.959000000000017</v>
      </c>
    </row>
    <row r="31" spans="1:9" ht="9.9499999999999993" customHeight="1">
      <c r="A31" s="1437">
        <v>1973</v>
      </c>
      <c r="B31" s="1438"/>
      <c r="C31" s="1431">
        <v>3129.33</v>
      </c>
      <c r="D31" s="1439">
        <v>14926.904099999998</v>
      </c>
      <c r="E31" s="1431">
        <v>656.73</v>
      </c>
      <c r="F31" s="1439">
        <v>6895.665</v>
      </c>
      <c r="G31" s="1440">
        <v>127621</v>
      </c>
      <c r="H31" s="1434">
        <v>11.38</v>
      </c>
      <c r="I31" s="1441">
        <v>120.05900000000001</v>
      </c>
    </row>
    <row r="32" spans="1:9" ht="9.9499999999999993" customHeight="1">
      <c r="A32" s="1437">
        <v>1974</v>
      </c>
      <c r="B32" s="1438"/>
      <c r="C32" s="1431">
        <v>3159.0070000000001</v>
      </c>
      <c r="D32" s="1439">
        <v>15068.463389999999</v>
      </c>
      <c r="E32" s="1431">
        <v>826.072</v>
      </c>
      <c r="F32" s="1439">
        <v>8673.7559999999994</v>
      </c>
      <c r="G32" s="1440">
        <v>169462</v>
      </c>
      <c r="H32" s="1434">
        <v>13.02</v>
      </c>
      <c r="I32" s="1441">
        <v>137.36100000000002</v>
      </c>
    </row>
    <row r="33" spans="1:9" ht="9.9499999999999993" customHeight="1">
      <c r="A33" s="1437">
        <v>1975</v>
      </c>
      <c r="B33" s="1438"/>
      <c r="C33" s="1431">
        <v>3321.3820000000001</v>
      </c>
      <c r="D33" s="1439">
        <v>15842.992139999998</v>
      </c>
      <c r="E33" s="1431">
        <v>1075.9380000000001</v>
      </c>
      <c r="F33" s="1439">
        <v>11297.349000000002</v>
      </c>
      <c r="G33" s="1440">
        <v>221695</v>
      </c>
      <c r="H33" s="1434">
        <v>15.2</v>
      </c>
      <c r="I33" s="1441">
        <v>160.36000000000001</v>
      </c>
    </row>
    <row r="34" spans="1:9" ht="9.9499999999999993" customHeight="1">
      <c r="A34" s="1437">
        <v>1976</v>
      </c>
      <c r="B34" s="1438"/>
      <c r="C34" s="1431">
        <v>3392.1750000000002</v>
      </c>
      <c r="D34" s="1439">
        <v>16180.67475</v>
      </c>
      <c r="E34" s="1431">
        <v>1415.117</v>
      </c>
      <c r="F34" s="1439">
        <v>14858.728499999999</v>
      </c>
      <c r="G34" s="1440">
        <v>267219</v>
      </c>
      <c r="H34" s="1434">
        <v>19.100000000000001</v>
      </c>
      <c r="I34" s="1441">
        <v>201.50500000000002</v>
      </c>
    </row>
    <row r="35" spans="1:9" ht="9.9499999999999993" customHeight="1">
      <c r="A35" s="1437">
        <v>1977</v>
      </c>
      <c r="B35" s="1438"/>
      <c r="C35" s="1431">
        <v>3420.6529999999998</v>
      </c>
      <c r="D35" s="1439">
        <v>16316.514809999997</v>
      </c>
      <c r="E35" s="1431">
        <v>1634.9490000000001</v>
      </c>
      <c r="F35" s="1439">
        <v>17166.964500000002</v>
      </c>
      <c r="G35" s="1440">
        <v>327903</v>
      </c>
      <c r="H35" s="1434">
        <v>20.9</v>
      </c>
      <c r="I35" s="1441">
        <v>220.495</v>
      </c>
    </row>
    <row r="36" spans="1:9" ht="9.9499999999999993" customHeight="1">
      <c r="A36" s="1437">
        <v>1978</v>
      </c>
      <c r="B36" s="1438"/>
      <c r="C36" s="1431">
        <v>3576.2379999999998</v>
      </c>
      <c r="D36" s="1439">
        <v>17058.655259999996</v>
      </c>
      <c r="E36" s="1431">
        <v>2011.2940000000001</v>
      </c>
      <c r="F36" s="1439">
        <v>21118.587</v>
      </c>
      <c r="G36" s="1440">
        <v>398080</v>
      </c>
      <c r="H36" s="1434">
        <v>24.9</v>
      </c>
      <c r="I36" s="1441">
        <v>262.69499999999999</v>
      </c>
    </row>
    <row r="37" spans="1:9" ht="9.9499999999999993" customHeight="1">
      <c r="A37" s="1442">
        <v>1979</v>
      </c>
      <c r="B37" s="1443"/>
      <c r="C37" s="1444">
        <v>3505.5439999999999</v>
      </c>
      <c r="D37" s="1445">
        <v>16721.444879999999</v>
      </c>
      <c r="E37" s="1444">
        <v>2501.7310000000002</v>
      </c>
      <c r="F37" s="1445">
        <v>26268.175500000001</v>
      </c>
      <c r="G37" s="1446">
        <v>472402</v>
      </c>
      <c r="H37" s="1447">
        <v>22.2</v>
      </c>
      <c r="I37" s="1448">
        <v>234.21</v>
      </c>
    </row>
    <row r="38" spans="1:9" ht="9.9499999999999993" customHeight="1">
      <c r="A38" s="1429">
        <v>1980</v>
      </c>
      <c r="B38" s="1430"/>
      <c r="C38" s="1431">
        <v>3630.1909999999998</v>
      </c>
      <c r="D38" s="1432">
        <v>17316.011069999997</v>
      </c>
      <c r="E38" s="1431">
        <v>2910.5250000000001</v>
      </c>
      <c r="F38" s="1432">
        <v>30560.512500000001</v>
      </c>
      <c r="G38" s="1433">
        <v>560875</v>
      </c>
      <c r="H38" s="1434">
        <v>25.4</v>
      </c>
      <c r="I38" s="1435">
        <v>267.97000000000003</v>
      </c>
    </row>
    <row r="39" spans="1:9" ht="9.9499999999999993" customHeight="1">
      <c r="A39" s="1437">
        <v>1981</v>
      </c>
      <c r="B39" s="1438"/>
      <c r="C39" s="1431">
        <v>3973.4100000000003</v>
      </c>
      <c r="D39" s="1439">
        <v>18953.165700000001</v>
      </c>
      <c r="E39" s="1431">
        <v>3817.5899999999997</v>
      </c>
      <c r="F39" s="1439">
        <v>40084.695</v>
      </c>
      <c r="G39" s="1440">
        <v>758964</v>
      </c>
      <c r="H39" s="1434">
        <v>27.06</v>
      </c>
      <c r="I39" s="1441">
        <v>284.6712</v>
      </c>
    </row>
    <row r="40" spans="1:9" ht="9.9499999999999993" customHeight="1">
      <c r="A40" s="1437">
        <v>1982</v>
      </c>
      <c r="B40" s="1438"/>
      <c r="C40" s="1431">
        <v>3413.54</v>
      </c>
      <c r="D40" s="1439">
        <v>16282.585799999999</v>
      </c>
      <c r="E40" s="1431">
        <v>4240.4599999999991</v>
      </c>
      <c r="F40" s="1439">
        <v>44524.829999999987</v>
      </c>
      <c r="G40" s="1440">
        <v>829673</v>
      </c>
      <c r="H40" s="1434">
        <v>28.3</v>
      </c>
      <c r="I40" s="1441">
        <v>297.71600000000001</v>
      </c>
    </row>
    <row r="41" spans="1:9" ht="9.9499999999999993" customHeight="1">
      <c r="A41" s="1437">
        <v>1983</v>
      </c>
      <c r="B41" s="1438"/>
      <c r="C41" s="1431">
        <v>3450.77</v>
      </c>
      <c r="D41" s="1439">
        <v>16460.172899999998</v>
      </c>
      <c r="E41" s="1431">
        <v>4276.2299999999996</v>
      </c>
      <c r="F41" s="1439">
        <v>44900.414999999994</v>
      </c>
      <c r="G41" s="1440">
        <v>857475</v>
      </c>
      <c r="H41" s="1434">
        <v>23.11</v>
      </c>
      <c r="I41" s="1441">
        <v>243.1172</v>
      </c>
    </row>
    <row r="42" spans="1:9" ht="9.9499999999999993" customHeight="1">
      <c r="A42" s="1437">
        <v>1984</v>
      </c>
      <c r="B42" s="1438"/>
      <c r="C42" s="1431">
        <v>3857.75</v>
      </c>
      <c r="D42" s="1439">
        <v>18401.467499999999</v>
      </c>
      <c r="E42" s="1431">
        <v>4667.25</v>
      </c>
      <c r="F42" s="1439">
        <v>49006.125</v>
      </c>
      <c r="G42" s="1440">
        <v>975391</v>
      </c>
      <c r="H42" s="1434">
        <v>26.48</v>
      </c>
      <c r="I42" s="1441">
        <v>279.36400000000003</v>
      </c>
    </row>
    <row r="43" spans="1:9" ht="9.9499999999999993" customHeight="1">
      <c r="A43" s="1437">
        <v>1985</v>
      </c>
      <c r="B43" s="1438"/>
      <c r="C43" s="1431">
        <v>3094.39</v>
      </c>
      <c r="D43" s="1439">
        <v>14760.240299999998</v>
      </c>
      <c r="E43" s="1431">
        <v>4894.6099999999988</v>
      </c>
      <c r="F43" s="1439">
        <v>51393.404999999984</v>
      </c>
      <c r="G43" s="1440">
        <v>1052604</v>
      </c>
      <c r="H43" s="1434">
        <v>32.68</v>
      </c>
      <c r="I43" s="1441">
        <v>344.774</v>
      </c>
    </row>
    <row r="44" spans="1:9" ht="9.9499999999999993" customHeight="1">
      <c r="A44" s="1437">
        <v>1986</v>
      </c>
      <c r="B44" s="1438"/>
      <c r="C44" s="1431">
        <v>2399.37</v>
      </c>
      <c r="D44" s="1439">
        <v>11444.994899999998</v>
      </c>
      <c r="E44" s="1431">
        <v>5187.6299999999992</v>
      </c>
      <c r="F44" s="1439">
        <v>54470.114999999991</v>
      </c>
      <c r="G44" s="1440">
        <v>1249146</v>
      </c>
      <c r="H44" s="1434">
        <v>24.73995</v>
      </c>
      <c r="I44" s="1441">
        <v>261.00647250000003</v>
      </c>
    </row>
    <row r="45" spans="1:9" ht="9.9499999999999993" customHeight="1">
      <c r="A45" s="1437">
        <v>1987</v>
      </c>
      <c r="B45" s="1438"/>
      <c r="C45" s="1431">
        <v>2962</v>
      </c>
      <c r="D45" s="1439">
        <v>14128.739999999998</v>
      </c>
      <c r="E45" s="1431">
        <v>5443.4099999999989</v>
      </c>
      <c r="F45" s="1439">
        <v>57155.804999999986</v>
      </c>
      <c r="G45" s="1440">
        <v>1259133</v>
      </c>
      <c r="H45" s="1434">
        <v>29.704000000000001</v>
      </c>
      <c r="I45" s="1441">
        <v>313.37720000000002</v>
      </c>
    </row>
    <row r="46" spans="1:9" ht="9.9499999999999993" customHeight="1">
      <c r="A46" s="1437">
        <v>1988</v>
      </c>
      <c r="B46" s="1438"/>
      <c r="C46" s="1431">
        <v>2503</v>
      </c>
      <c r="D46" s="1439">
        <v>11939.31</v>
      </c>
      <c r="E46" s="1431">
        <v>5187.8999999999996</v>
      </c>
      <c r="F46" s="1439">
        <v>54472.95</v>
      </c>
      <c r="G46" s="1440">
        <v>1330907</v>
      </c>
      <c r="H46" s="1434">
        <v>24.391999999999999</v>
      </c>
      <c r="I46" s="1441">
        <v>257.3356</v>
      </c>
    </row>
    <row r="47" spans="1:9" ht="9.9499999999999993" customHeight="1">
      <c r="A47" s="1442">
        <v>1989</v>
      </c>
      <c r="B47" s="1443"/>
      <c r="C47" s="1444">
        <v>2183</v>
      </c>
      <c r="D47" s="1445">
        <v>10412.91</v>
      </c>
      <c r="E47" s="1444">
        <v>5271.4</v>
      </c>
      <c r="F47" s="1445">
        <v>55349.7</v>
      </c>
      <c r="G47" s="1446">
        <v>1349258</v>
      </c>
      <c r="H47" s="1447">
        <v>30.285</v>
      </c>
      <c r="I47" s="1448">
        <v>319.50675000000001</v>
      </c>
    </row>
    <row r="48" spans="1:9" ht="9.9499999999999993" customHeight="1">
      <c r="A48" s="1429">
        <v>1990</v>
      </c>
      <c r="B48" s="1430"/>
      <c r="C48" s="1431">
        <v>1895</v>
      </c>
      <c r="D48" s="1432">
        <v>9039.15</v>
      </c>
      <c r="E48" s="1431">
        <v>7043.2</v>
      </c>
      <c r="F48" s="1432">
        <v>73953.599999999991</v>
      </c>
      <c r="G48" s="1433">
        <v>1661824</v>
      </c>
      <c r="H48" s="1434">
        <v>30.073780000000003</v>
      </c>
      <c r="I48" s="1435">
        <v>317.27837900000003</v>
      </c>
    </row>
    <row r="49" spans="1:9" ht="9.9499999999999993" customHeight="1">
      <c r="A49" s="1437">
        <v>1991</v>
      </c>
      <c r="B49" s="1438"/>
      <c r="C49" s="1431">
        <v>1742</v>
      </c>
      <c r="D49" s="1439">
        <v>8309.34</v>
      </c>
      <c r="E49" s="1431">
        <v>6811.8</v>
      </c>
      <c r="F49" s="1439">
        <v>71523.900000000009</v>
      </c>
      <c r="G49" s="1440">
        <v>1761240</v>
      </c>
      <c r="H49" s="1434">
        <v>31.4864</v>
      </c>
      <c r="I49" s="1441">
        <v>332.18152000000003</v>
      </c>
    </row>
    <row r="50" spans="1:9" ht="9.9499999999999993" customHeight="1">
      <c r="A50" s="1437">
        <v>1992</v>
      </c>
      <c r="B50" s="1438"/>
      <c r="C50" s="1431">
        <v>1553</v>
      </c>
      <c r="D50" s="1439">
        <v>7407.8099999999995</v>
      </c>
      <c r="E50" s="1431">
        <v>6669.4</v>
      </c>
      <c r="F50" s="1439">
        <v>70028.7</v>
      </c>
      <c r="G50" s="1440">
        <v>1820752</v>
      </c>
      <c r="H50" s="1434">
        <v>29.11</v>
      </c>
      <c r="I50" s="1441">
        <v>307.1105</v>
      </c>
    </row>
    <row r="51" spans="1:9" ht="9.9499999999999993" customHeight="1">
      <c r="A51" s="1437">
        <v>1993</v>
      </c>
      <c r="B51" s="1438"/>
      <c r="C51" s="1431">
        <v>1450</v>
      </c>
      <c r="D51" s="1439">
        <v>6916.4999999999991</v>
      </c>
      <c r="E51" s="1431">
        <v>6983.1</v>
      </c>
      <c r="F51" s="1439">
        <v>73322.55</v>
      </c>
      <c r="G51" s="1440">
        <v>1848471</v>
      </c>
      <c r="H51" s="1434">
        <v>42.55</v>
      </c>
      <c r="I51" s="1441">
        <v>448.90249999999997</v>
      </c>
    </row>
    <row r="52" spans="1:9" ht="9.9499999999999993" customHeight="1">
      <c r="A52" s="1437">
        <v>1994</v>
      </c>
      <c r="B52" s="1438"/>
      <c r="C52" s="1431">
        <v>1136</v>
      </c>
      <c r="D52" s="1439">
        <v>5418.7199999999993</v>
      </c>
      <c r="E52" s="1431">
        <v>6933.6</v>
      </c>
      <c r="F52" s="1439">
        <v>72802.899999999994</v>
      </c>
      <c r="G52" s="1440">
        <v>1918896</v>
      </c>
      <c r="H52" s="1434">
        <v>42.1</v>
      </c>
      <c r="I52" s="1441">
        <v>444.15500000000003</v>
      </c>
    </row>
    <row r="53" spans="1:9" ht="9.9499999999999993" customHeight="1">
      <c r="A53" s="1437">
        <v>1995</v>
      </c>
      <c r="B53" s="1438"/>
      <c r="C53" s="1431">
        <v>791</v>
      </c>
      <c r="D53" s="1439">
        <v>3773.0699999999997</v>
      </c>
      <c r="E53" s="1431">
        <v>8074.5</v>
      </c>
      <c r="F53" s="1439">
        <v>84782.3</v>
      </c>
      <c r="G53" s="1440">
        <v>2103695</v>
      </c>
      <c r="H53" s="1434">
        <v>43.9</v>
      </c>
      <c r="I53" s="1441">
        <v>463.14500000000004</v>
      </c>
    </row>
    <row r="54" spans="1:9" ht="9.9499999999999993" customHeight="1">
      <c r="A54" s="1437">
        <v>1996</v>
      </c>
      <c r="B54" s="1438" t="s">
        <v>323</v>
      </c>
      <c r="C54" s="1431">
        <v>296.3</v>
      </c>
      <c r="D54" s="1439">
        <v>1413.3509999999999</v>
      </c>
      <c r="E54" s="1431">
        <v>9306.4</v>
      </c>
      <c r="F54" s="1439">
        <v>97714.4</v>
      </c>
      <c r="G54" s="1440">
        <v>2276683</v>
      </c>
      <c r="H54" s="1434">
        <v>58.46</v>
      </c>
      <c r="I54" s="1441">
        <v>617.33760000000007</v>
      </c>
    </row>
    <row r="55" spans="1:9" ht="9.9499999999999993" customHeight="1">
      <c r="A55" s="1437">
        <v>1997</v>
      </c>
      <c r="B55" s="1438"/>
      <c r="C55" s="1431"/>
      <c r="D55" s="1439"/>
      <c r="E55" s="1431">
        <v>9441</v>
      </c>
      <c r="F55" s="1439">
        <v>99131.4</v>
      </c>
      <c r="G55" s="1440">
        <v>2376002</v>
      </c>
      <c r="H55" s="1434">
        <v>59.3</v>
      </c>
      <c r="I55" s="1441">
        <v>623</v>
      </c>
    </row>
    <row r="56" spans="1:9" ht="9.9499999999999993" customHeight="1">
      <c r="A56" s="1437">
        <v>1998</v>
      </c>
      <c r="B56" s="1449"/>
      <c r="C56" s="1431"/>
      <c r="D56" s="1439"/>
      <c r="E56" s="1431">
        <v>9389.6</v>
      </c>
      <c r="F56" s="1439">
        <v>98590.799999999886</v>
      </c>
      <c r="G56" s="1440">
        <v>2469587</v>
      </c>
      <c r="H56" s="1434">
        <v>57.1</v>
      </c>
      <c r="I56" s="1441">
        <v>599.9</v>
      </c>
    </row>
    <row r="57" spans="1:9" ht="9.9499999999999993" customHeight="1">
      <c r="A57" s="1442">
        <v>1999</v>
      </c>
      <c r="B57" s="1443"/>
      <c r="C57" s="1444"/>
      <c r="D57" s="1445"/>
      <c r="E57" s="1444">
        <v>9426.9</v>
      </c>
      <c r="F57" s="1445">
        <v>98982.3</v>
      </c>
      <c r="G57" s="1446">
        <v>2531808</v>
      </c>
      <c r="H57" s="1447">
        <v>56.1</v>
      </c>
      <c r="I57" s="1448">
        <v>589.4</v>
      </c>
    </row>
    <row r="58" spans="1:9" ht="9.9499999999999993" customHeight="1">
      <c r="A58" s="1429">
        <v>2000</v>
      </c>
      <c r="B58" s="1430"/>
      <c r="C58" s="1431"/>
      <c r="D58" s="1432"/>
      <c r="E58" s="1431">
        <v>9147.9</v>
      </c>
      <c r="F58" s="1432">
        <v>96052.9</v>
      </c>
      <c r="G58" s="1433">
        <v>2601210</v>
      </c>
      <c r="H58" s="1434">
        <v>59</v>
      </c>
      <c r="I58" s="1435">
        <v>619.79999999999995</v>
      </c>
    </row>
    <row r="59" spans="1:9" ht="9.9499999999999993" customHeight="1">
      <c r="A59" s="1437">
        <v>2001</v>
      </c>
      <c r="B59" s="1438"/>
      <c r="C59" s="1431"/>
      <c r="D59" s="1439"/>
      <c r="E59" s="1431">
        <v>9772.6</v>
      </c>
      <c r="F59" s="1439">
        <v>102611.7</v>
      </c>
      <c r="G59" s="1440">
        <v>2654204</v>
      </c>
      <c r="H59" s="1434">
        <v>62.4</v>
      </c>
      <c r="I59" s="1441">
        <v>655.29999999999995</v>
      </c>
    </row>
    <row r="60" spans="1:9" ht="9.9499999999999993" customHeight="1">
      <c r="A60" s="1437">
        <v>2002</v>
      </c>
      <c r="B60" s="1438"/>
      <c r="C60" s="1431"/>
      <c r="D60" s="1439"/>
      <c r="E60" s="1431">
        <v>9542.1</v>
      </c>
      <c r="F60" s="1439">
        <v>100193.2</v>
      </c>
      <c r="G60" s="1440">
        <v>2692523</v>
      </c>
      <c r="H60" s="1434">
        <v>62.3</v>
      </c>
      <c r="I60" s="1441">
        <v>655.1</v>
      </c>
    </row>
    <row r="61" spans="1:9" ht="9.9499999999999993" customHeight="1">
      <c r="A61" s="1437">
        <v>2003</v>
      </c>
      <c r="B61" s="1438"/>
      <c r="C61" s="1431"/>
      <c r="D61" s="1439"/>
      <c r="E61" s="1431">
        <v>9739.2999999999993</v>
      </c>
      <c r="F61" s="1439">
        <v>102600.10000000002</v>
      </c>
      <c r="G61" s="1440">
        <v>2737730</v>
      </c>
      <c r="H61" s="1434">
        <v>63.4</v>
      </c>
      <c r="I61" s="1441">
        <v>667.9</v>
      </c>
    </row>
    <row r="62" spans="1:9" ht="9.9499999999999993" customHeight="1">
      <c r="A62" s="1437">
        <v>2004</v>
      </c>
      <c r="B62" s="1438"/>
      <c r="C62" s="1431"/>
      <c r="D62" s="1439"/>
      <c r="E62" s="1431">
        <v>9692.2999999999993</v>
      </c>
      <c r="F62" s="1439">
        <v>102236.59999999993</v>
      </c>
      <c r="G62" s="1440">
        <v>2771690</v>
      </c>
      <c r="H62" s="1434">
        <v>61.7</v>
      </c>
      <c r="I62" s="1441">
        <v>650.79999999999995</v>
      </c>
    </row>
    <row r="63" spans="1:9" ht="9.9499999999999993" customHeight="1">
      <c r="A63" s="1437">
        <v>2005</v>
      </c>
      <c r="B63" s="1438"/>
      <c r="C63" s="1431"/>
      <c r="D63" s="1439"/>
      <c r="E63" s="1431">
        <v>9562.7999999999993</v>
      </c>
      <c r="F63" s="1439">
        <v>100829.60000000003</v>
      </c>
      <c r="G63" s="1440">
        <v>2805705</v>
      </c>
      <c r="H63" s="1434">
        <v>56.9</v>
      </c>
      <c r="I63" s="1441">
        <v>600</v>
      </c>
    </row>
    <row r="64" spans="1:9" ht="9.9499999999999993" customHeight="1">
      <c r="A64" s="1437">
        <v>2006</v>
      </c>
      <c r="B64" s="1438"/>
      <c r="C64" s="1431"/>
      <c r="D64" s="1439"/>
      <c r="E64" s="1431">
        <v>9269.4</v>
      </c>
      <c r="F64" s="1439">
        <v>97805.90000000014</v>
      </c>
      <c r="G64" s="1440">
        <v>2823102</v>
      </c>
      <c r="H64" s="1434">
        <v>67.599999999999994</v>
      </c>
      <c r="I64" s="1441">
        <v>713.3</v>
      </c>
    </row>
    <row r="65" spans="1:11" ht="9.9499999999999993" customHeight="1">
      <c r="A65" s="1437">
        <v>2007</v>
      </c>
      <c r="B65" s="1438"/>
      <c r="C65" s="1431"/>
      <c r="D65" s="1439"/>
      <c r="E65" s="1431">
        <v>8652.6</v>
      </c>
      <c r="F65" s="1439">
        <v>91290.2</v>
      </c>
      <c r="G65" s="1440">
        <v>2845429</v>
      </c>
      <c r="H65" s="1434">
        <v>49.9</v>
      </c>
      <c r="I65" s="1441">
        <v>526.5</v>
      </c>
    </row>
    <row r="66" spans="1:11" ht="9.9499999999999993" customHeight="1">
      <c r="A66" s="1437">
        <v>2008</v>
      </c>
      <c r="B66" s="1438"/>
      <c r="C66" s="1431"/>
      <c r="D66" s="1439"/>
      <c r="E66" s="1431">
        <v>8685.2000000000007</v>
      </c>
      <c r="F66" s="1439">
        <v>91673.1</v>
      </c>
      <c r="G66" s="1440">
        <v>2864576</v>
      </c>
      <c r="H66" s="1434">
        <v>50.8</v>
      </c>
      <c r="I66" s="1441">
        <v>536.19876111085523</v>
      </c>
    </row>
    <row r="67" spans="1:11" ht="9.9499999999999993" customHeight="1">
      <c r="A67" s="1442">
        <v>2009</v>
      </c>
      <c r="B67" s="1443"/>
      <c r="C67" s="1444"/>
      <c r="D67" s="1445"/>
      <c r="E67" s="1444">
        <v>8161.3</v>
      </c>
      <c r="F67" s="1445">
        <v>86216.2</v>
      </c>
      <c r="G67" s="1446">
        <v>2871547</v>
      </c>
      <c r="H67" s="1447">
        <v>57.2</v>
      </c>
      <c r="I67" s="1448">
        <v>604.26238957028909</v>
      </c>
    </row>
    <row r="68" spans="1:11" ht="9.9499999999999993" customHeight="1">
      <c r="A68" s="1429">
        <v>2010</v>
      </c>
      <c r="B68" s="1430"/>
      <c r="C68" s="1431"/>
      <c r="D68" s="1432"/>
      <c r="E68" s="1431">
        <v>8979.2000000000007</v>
      </c>
      <c r="F68" s="1432">
        <v>95138.4</v>
      </c>
      <c r="G68" s="1433">
        <v>2870634</v>
      </c>
      <c r="H68" s="1434">
        <v>57.3</v>
      </c>
      <c r="I68" s="1435">
        <v>607.11759622238048</v>
      </c>
    </row>
    <row r="69" spans="1:11" ht="9.9499999999999993" customHeight="1">
      <c r="A69" s="1437">
        <v>2011</v>
      </c>
      <c r="B69" s="1438"/>
      <c r="C69" s="1431"/>
      <c r="D69" s="1439"/>
      <c r="E69" s="1431">
        <v>8085.8</v>
      </c>
      <c r="F69" s="1439">
        <v>85645.6</v>
      </c>
      <c r="G69" s="1440">
        <v>2869023</v>
      </c>
      <c r="H69" s="1434">
        <v>52.8</v>
      </c>
      <c r="I69" s="1441">
        <v>559.29421671826628</v>
      </c>
    </row>
    <row r="70" spans="1:11" ht="9.9499999999999993" customHeight="1">
      <c r="A70" s="1437">
        <v>2012</v>
      </c>
      <c r="B70" s="1438"/>
      <c r="C70" s="1431"/>
      <c r="D70" s="1439"/>
      <c r="E70" s="1431">
        <v>8158.2250050503235</v>
      </c>
      <c r="F70" s="1439">
        <v>86325.782351578484</v>
      </c>
      <c r="G70" s="1440">
        <v>2868083.1</v>
      </c>
      <c r="H70" s="1434">
        <v>61.6</v>
      </c>
      <c r="I70" s="1441">
        <v>651.5</v>
      </c>
    </row>
    <row r="71" spans="1:11" ht="9.9499999999999993" customHeight="1">
      <c r="A71" s="1437">
        <v>2013</v>
      </c>
      <c r="B71" s="1438"/>
      <c r="C71" s="1431"/>
      <c r="D71" s="1439"/>
      <c r="E71" s="1431">
        <v>8277.0944147694499</v>
      </c>
      <c r="F71" s="1439">
        <v>87968.597795719528</v>
      </c>
      <c r="G71" s="1440">
        <v>2860344.9</v>
      </c>
      <c r="H71" s="1434">
        <v>47.333075975303558</v>
      </c>
      <c r="I71" s="1441">
        <v>500.97320100000002</v>
      </c>
    </row>
    <row r="72" spans="1:11" ht="9.9499999999999993" customHeight="1">
      <c r="A72" s="1437">
        <v>2014</v>
      </c>
      <c r="B72" s="1438"/>
      <c r="C72" s="1431"/>
      <c r="D72" s="1439"/>
      <c r="E72" s="1431">
        <v>7280.4197495994158</v>
      </c>
      <c r="F72" s="1439">
        <v>77409.119574989789</v>
      </c>
      <c r="G72" s="1440">
        <v>2849162</v>
      </c>
      <c r="H72" s="1434">
        <v>44.959295144984566</v>
      </c>
      <c r="I72" s="1441">
        <v>478.87262393100002</v>
      </c>
    </row>
    <row r="73" spans="1:11" ht="9.9499999999999993" customHeight="1">
      <c r="A73" s="1437">
        <v>2015</v>
      </c>
      <c r="B73" s="1438"/>
      <c r="C73" s="1431"/>
      <c r="D73" s="1439"/>
      <c r="E73" s="1431">
        <v>7607.5646329449373</v>
      </c>
      <c r="F73" s="1439">
        <v>81067.901423777163</v>
      </c>
      <c r="G73" s="1440">
        <v>2844334</v>
      </c>
      <c r="H73" s="1434">
        <v>42.621557004484409</v>
      </c>
      <c r="I73" s="1441">
        <v>453.14177378571429</v>
      </c>
    </row>
    <row r="74" spans="1:11" ht="9.9499999999999993" customHeight="1">
      <c r="A74" s="1437">
        <v>2016</v>
      </c>
      <c r="B74" s="1438"/>
      <c r="C74" s="1431"/>
      <c r="D74" s="1439"/>
      <c r="E74" s="1431">
        <v>8255.1342335338559</v>
      </c>
      <c r="F74" s="1439">
        <v>88243.167217199996</v>
      </c>
      <c r="G74" s="1440">
        <v>2840473</v>
      </c>
      <c r="H74" s="1434">
        <v>49.288893022251862</v>
      </c>
      <c r="I74" s="1441">
        <v>525.63792570967735</v>
      </c>
    </row>
    <row r="75" spans="1:11" ht="9.9499999999999993" customHeight="1">
      <c r="A75" s="1437">
        <v>2017</v>
      </c>
      <c r="B75" s="1438"/>
      <c r="C75" s="1431"/>
      <c r="D75" s="1439"/>
      <c r="E75" s="1431">
        <v>8527.4827534189189</v>
      </c>
      <c r="F75" s="1439">
        <v>90996.221726979784</v>
      </c>
      <c r="G75" s="1440">
        <v>2844257</v>
      </c>
      <c r="H75" s="1434">
        <v>54.886108595098101</v>
      </c>
      <c r="I75" s="1441">
        <v>585.93818417870966</v>
      </c>
    </row>
    <row r="76" spans="1:11" ht="9.9499999999999993" customHeight="1">
      <c r="A76" s="1437">
        <v>2018</v>
      </c>
      <c r="B76" s="1438"/>
      <c r="C76" s="1431"/>
      <c r="D76" s="1439"/>
      <c r="E76" s="1431">
        <v>8182.7561269882699</v>
      </c>
      <c r="F76" s="1439">
        <v>87306.411272440775</v>
      </c>
      <c r="G76" s="1440">
        <v>2840619</v>
      </c>
      <c r="H76" s="1434">
        <v>55.898593761343584</v>
      </c>
      <c r="I76" s="1441">
        <v>596.21835162664274</v>
      </c>
    </row>
    <row r="77" spans="1:11" ht="9.9499999999999993" customHeight="1">
      <c r="A77" s="1442">
        <v>2019</v>
      </c>
      <c r="B77" s="1443"/>
      <c r="C77" s="1444"/>
      <c r="D77" s="1445"/>
      <c r="E77" s="1444">
        <v>8564.6294736291875</v>
      </c>
      <c r="F77" s="1445">
        <v>91397.6337371189</v>
      </c>
      <c r="G77" s="1446">
        <v>2834509</v>
      </c>
      <c r="H77" s="1447">
        <v>50.803541216034226</v>
      </c>
      <c r="I77" s="1448">
        <v>543.10956524003211</v>
      </c>
      <c r="K77" s="1450"/>
    </row>
    <row r="78" spans="1:11">
      <c r="A78" s="1451" t="s">
        <v>324</v>
      </c>
    </row>
    <row r="81" spans="1:15" ht="12.75">
      <c r="A81" s="1913" t="str">
        <f>'12.1'!C5</f>
        <v>Skutečná roční spotřeba</v>
      </c>
      <c r="B81" s="1913"/>
      <c r="C81" s="1913"/>
      <c r="D81" s="1913"/>
      <c r="E81" s="1913"/>
      <c r="F81" s="1913"/>
      <c r="G81" s="1913"/>
      <c r="H81" s="1913"/>
      <c r="I81" s="1913"/>
      <c r="L81" s="1452"/>
      <c r="M81" s="1452"/>
      <c r="N81" s="1452"/>
    </row>
    <row r="82" spans="1:15" ht="12.75">
      <c r="A82" s="1912" t="s">
        <v>406</v>
      </c>
      <c r="B82" s="1912"/>
      <c r="C82" s="1912"/>
      <c r="D82" s="1912"/>
      <c r="E82" s="1912"/>
      <c r="F82" s="1912"/>
      <c r="G82" s="1912"/>
      <c r="H82" s="1912"/>
      <c r="I82" s="1912"/>
      <c r="L82" s="1450"/>
      <c r="M82" s="1450"/>
      <c r="N82" s="1450"/>
      <c r="O82" s="1453"/>
    </row>
    <row r="83" spans="1:15">
      <c r="A83" s="1454"/>
      <c r="B83" s="1454"/>
      <c r="C83" s="1455"/>
      <c r="D83" s="1455"/>
      <c r="E83" s="1455"/>
      <c r="F83" s="1455"/>
      <c r="G83" s="1456"/>
      <c r="H83" s="1456"/>
      <c r="I83" s="1454"/>
      <c r="L83" s="1450"/>
      <c r="M83" s="1450"/>
      <c r="N83" s="1450"/>
      <c r="O83" s="1453"/>
    </row>
    <row r="84" spans="1:15">
      <c r="A84" s="1454"/>
      <c r="B84" s="1454"/>
      <c r="C84" s="1455"/>
      <c r="D84" s="1455"/>
      <c r="E84" s="1455"/>
      <c r="F84" s="1455"/>
      <c r="G84" s="1456"/>
      <c r="H84" s="1456"/>
      <c r="I84" s="1454"/>
      <c r="L84" s="1450"/>
      <c r="M84" s="1450"/>
      <c r="N84" s="1450"/>
      <c r="O84" s="1453"/>
    </row>
    <row r="85" spans="1:15">
      <c r="A85" s="1454"/>
      <c r="B85" s="1454"/>
      <c r="C85" s="1455"/>
      <c r="D85" s="1455"/>
      <c r="E85" s="1455"/>
      <c r="F85" s="1455"/>
      <c r="G85" s="1456"/>
      <c r="H85" s="1456"/>
      <c r="I85" s="1454"/>
      <c r="L85" s="1450"/>
      <c r="M85" s="1450"/>
      <c r="N85" s="1450"/>
      <c r="O85" s="1453"/>
    </row>
    <row r="86" spans="1:15">
      <c r="A86" s="1454"/>
      <c r="B86" s="1454"/>
      <c r="C86" s="1455"/>
      <c r="D86" s="1455"/>
      <c r="E86" s="1455"/>
      <c r="F86" s="1455"/>
      <c r="G86" s="1456"/>
      <c r="H86" s="1456"/>
      <c r="I86" s="1454"/>
      <c r="L86" s="1450"/>
      <c r="M86" s="1450"/>
      <c r="N86" s="1450"/>
      <c r="O86" s="1453"/>
    </row>
    <row r="87" spans="1:15">
      <c r="A87" s="1454"/>
      <c r="B87" s="1454"/>
      <c r="C87" s="1455"/>
      <c r="D87" s="1455"/>
      <c r="E87" s="1455"/>
      <c r="F87" s="1455"/>
      <c r="G87" s="1456"/>
      <c r="H87" s="1456"/>
      <c r="I87" s="1454"/>
      <c r="L87" s="1450"/>
      <c r="M87" s="1450"/>
      <c r="N87" s="1450"/>
      <c r="O87" s="1453"/>
    </row>
    <row r="88" spans="1:15">
      <c r="A88" s="1454"/>
      <c r="B88" s="1454"/>
      <c r="C88" s="1455"/>
      <c r="D88" s="1455"/>
      <c r="E88" s="1455"/>
      <c r="F88" s="1455"/>
      <c r="G88" s="1456"/>
      <c r="H88" s="1456"/>
      <c r="I88" s="1454"/>
      <c r="L88" s="1450"/>
      <c r="M88" s="1450"/>
      <c r="N88" s="1450"/>
      <c r="O88" s="1453"/>
    </row>
    <row r="89" spans="1:15">
      <c r="A89" s="1454"/>
      <c r="B89" s="1454"/>
      <c r="C89" s="1455"/>
      <c r="D89" s="1455"/>
      <c r="E89" s="1455"/>
      <c r="F89" s="1455"/>
      <c r="G89" s="1456"/>
      <c r="H89" s="1456"/>
      <c r="I89" s="1454"/>
      <c r="L89" s="1450"/>
      <c r="M89" s="1450"/>
      <c r="N89" s="1450"/>
      <c r="O89" s="1453"/>
    </row>
    <row r="90" spans="1:15">
      <c r="A90" s="1454"/>
      <c r="B90" s="1454"/>
      <c r="C90" s="1455"/>
      <c r="D90" s="1455"/>
      <c r="E90" s="1455"/>
      <c r="F90" s="1455"/>
      <c r="G90" s="1456"/>
      <c r="H90" s="1456"/>
      <c r="I90" s="1454"/>
      <c r="L90" s="1450"/>
      <c r="M90" s="1450"/>
      <c r="N90" s="1450"/>
      <c r="O90" s="1453"/>
    </row>
    <row r="91" spans="1:15">
      <c r="A91" s="1454"/>
      <c r="B91" s="1454"/>
      <c r="C91" s="1455"/>
      <c r="D91" s="1455"/>
      <c r="E91" s="1455"/>
      <c r="F91" s="1455"/>
      <c r="G91" s="1456"/>
      <c r="H91" s="1456"/>
      <c r="I91" s="1454"/>
      <c r="L91" s="1450"/>
      <c r="M91" s="1450"/>
      <c r="N91" s="1450"/>
      <c r="O91" s="1453"/>
    </row>
    <row r="92" spans="1:15">
      <c r="A92" s="1454"/>
      <c r="B92" s="1454"/>
      <c r="C92" s="1455"/>
      <c r="D92" s="1455"/>
      <c r="E92" s="1455"/>
      <c r="F92" s="1455"/>
      <c r="G92" s="1456"/>
      <c r="H92" s="1456"/>
      <c r="I92" s="1454"/>
      <c r="L92" s="1450"/>
      <c r="M92" s="1450"/>
      <c r="N92" s="1450"/>
      <c r="O92" s="1453"/>
    </row>
    <row r="93" spans="1:15">
      <c r="A93" s="1454"/>
      <c r="B93" s="1454"/>
      <c r="C93" s="1455"/>
      <c r="D93" s="1455"/>
      <c r="E93" s="1455"/>
      <c r="F93" s="1455"/>
      <c r="G93" s="1456"/>
      <c r="H93" s="1456"/>
      <c r="I93" s="1454"/>
      <c r="L93" s="1450"/>
      <c r="M93" s="1450"/>
      <c r="N93" s="1450"/>
      <c r="O93" s="1453"/>
    </row>
    <row r="94" spans="1:15">
      <c r="A94" s="1454"/>
      <c r="B94" s="1454"/>
      <c r="C94" s="1455"/>
      <c r="D94" s="1455"/>
      <c r="E94" s="1455"/>
      <c r="F94" s="1455"/>
      <c r="G94" s="1456"/>
      <c r="H94" s="1456"/>
      <c r="I94" s="1454"/>
      <c r="L94" s="1450"/>
      <c r="M94" s="1450"/>
      <c r="N94" s="1450"/>
      <c r="O94" s="1453"/>
    </row>
    <row r="95" spans="1:15">
      <c r="A95" s="1454"/>
      <c r="B95" s="1454"/>
      <c r="C95" s="1455"/>
      <c r="D95" s="1455"/>
      <c r="E95" s="1455"/>
      <c r="F95" s="1455"/>
      <c r="G95" s="1456"/>
      <c r="H95" s="1456"/>
      <c r="I95" s="1454"/>
      <c r="L95" s="1450"/>
      <c r="M95" s="1450"/>
      <c r="N95" s="1450"/>
      <c r="O95" s="1453"/>
    </row>
    <row r="96" spans="1:15">
      <c r="A96" s="1454"/>
      <c r="B96" s="1454"/>
      <c r="C96" s="1455"/>
      <c r="D96" s="1455"/>
      <c r="E96" s="1455"/>
      <c r="F96" s="1455"/>
      <c r="G96" s="1456"/>
      <c r="H96" s="1456"/>
      <c r="I96" s="1454"/>
      <c r="L96" s="1450"/>
      <c r="M96" s="1450"/>
      <c r="N96" s="1450"/>
      <c r="O96" s="1453"/>
    </row>
    <row r="97" spans="1:15">
      <c r="A97" s="1454"/>
      <c r="B97" s="1454"/>
      <c r="C97" s="1455"/>
      <c r="D97" s="1455"/>
      <c r="E97" s="1455"/>
      <c r="F97" s="1455"/>
      <c r="G97" s="1456"/>
      <c r="H97" s="1456"/>
      <c r="I97" s="1454"/>
      <c r="L97" s="1450"/>
      <c r="M97" s="1450"/>
      <c r="N97" s="1450"/>
      <c r="O97" s="1453"/>
    </row>
    <row r="98" spans="1:15">
      <c r="A98" s="1454"/>
      <c r="B98" s="1454"/>
      <c r="C98" s="1455"/>
      <c r="D98" s="1455"/>
      <c r="E98" s="1455"/>
      <c r="F98" s="1455"/>
      <c r="G98" s="1456"/>
      <c r="H98" s="1456"/>
      <c r="I98" s="1454"/>
      <c r="L98" s="1450"/>
      <c r="M98" s="1450"/>
      <c r="N98" s="1450"/>
      <c r="O98" s="1453"/>
    </row>
    <row r="99" spans="1:15">
      <c r="A99" s="1454"/>
      <c r="B99" s="1454"/>
      <c r="C99" s="1455"/>
      <c r="D99" s="1455"/>
      <c r="E99" s="1455"/>
      <c r="F99" s="1455"/>
      <c r="G99" s="1456"/>
      <c r="H99" s="1456"/>
      <c r="I99" s="1454"/>
      <c r="L99" s="1450"/>
      <c r="M99" s="1450"/>
      <c r="N99" s="1450"/>
      <c r="O99" s="1453"/>
    </row>
    <row r="100" spans="1:15">
      <c r="A100" s="1454"/>
      <c r="B100" s="1454"/>
      <c r="C100" s="1455"/>
      <c r="D100" s="1455"/>
      <c r="E100" s="1455"/>
      <c r="F100" s="1455"/>
      <c r="G100" s="1456"/>
      <c r="H100" s="1456"/>
      <c r="I100" s="1454"/>
      <c r="L100" s="1450"/>
      <c r="M100" s="1450"/>
      <c r="N100" s="1450"/>
      <c r="O100" s="1453"/>
    </row>
    <row r="101" spans="1:15">
      <c r="A101" s="1454"/>
      <c r="B101" s="1454"/>
      <c r="C101" s="1455"/>
      <c r="D101" s="1455"/>
      <c r="E101" s="1455"/>
      <c r="F101" s="1455"/>
      <c r="G101" s="1456"/>
      <c r="H101" s="1456"/>
      <c r="I101" s="1454"/>
      <c r="L101" s="1450"/>
      <c r="M101" s="1450"/>
      <c r="N101" s="1450"/>
      <c r="O101" s="1453"/>
    </row>
    <row r="102" spans="1:15">
      <c r="A102" s="1454"/>
      <c r="B102" s="1454"/>
      <c r="C102" s="1455"/>
      <c r="D102" s="1455"/>
      <c r="E102" s="1455"/>
      <c r="F102" s="1455"/>
      <c r="G102" s="1456"/>
      <c r="H102" s="1456"/>
      <c r="I102" s="1454"/>
      <c r="L102" s="1450"/>
      <c r="M102" s="1450"/>
      <c r="N102" s="1450"/>
      <c r="O102" s="1453"/>
    </row>
    <row r="103" spans="1:15">
      <c r="L103" s="1450"/>
      <c r="M103" s="1450"/>
      <c r="N103" s="1450"/>
      <c r="O103" s="1453"/>
    </row>
    <row r="104" spans="1:15" ht="12.75">
      <c r="A104" s="1913" t="str">
        <f>'12.1'!G7</f>
        <v>Počet zákazníků</v>
      </c>
      <c r="B104" s="1913"/>
      <c r="C104" s="1913"/>
      <c r="D104" s="1913"/>
      <c r="E104" s="1913"/>
      <c r="F104" s="1913"/>
      <c r="G104" s="1913"/>
      <c r="H104" s="1913"/>
      <c r="I104" s="1913"/>
      <c r="L104" s="1450"/>
      <c r="M104" s="1450"/>
      <c r="N104" s="1450"/>
      <c r="O104" s="1453"/>
    </row>
    <row r="105" spans="1:15" ht="12.75">
      <c r="A105" s="1912" t="str">
        <f>A82</f>
        <v>1950 - 2019</v>
      </c>
      <c r="B105" s="1912"/>
      <c r="C105" s="1912"/>
      <c r="D105" s="1912"/>
      <c r="E105" s="1912"/>
      <c r="F105" s="1912"/>
      <c r="G105" s="1912"/>
      <c r="H105" s="1912"/>
      <c r="I105" s="1912"/>
      <c r="L105" s="1450"/>
      <c r="M105" s="1450"/>
      <c r="N105" s="1450"/>
      <c r="O105" s="1453"/>
    </row>
    <row r="106" spans="1:15">
      <c r="A106" s="1454"/>
      <c r="B106" s="1454"/>
      <c r="C106" s="1455"/>
      <c r="D106" s="1455"/>
      <c r="E106" s="1455"/>
      <c r="F106" s="1455"/>
      <c r="G106" s="1456"/>
      <c r="H106" s="1456"/>
      <c r="I106" s="1454"/>
      <c r="L106" s="1450"/>
      <c r="M106" s="1450"/>
      <c r="N106" s="1450"/>
      <c r="O106" s="1453"/>
    </row>
    <row r="107" spans="1:15">
      <c r="A107" s="1454"/>
      <c r="B107" s="1454"/>
      <c r="C107" s="1455"/>
      <c r="D107" s="1455"/>
      <c r="E107" s="1455"/>
      <c r="F107" s="1455"/>
      <c r="G107" s="1456"/>
      <c r="H107" s="1456"/>
      <c r="I107" s="1454"/>
      <c r="L107" s="1450"/>
      <c r="M107" s="1450"/>
      <c r="N107" s="1450"/>
      <c r="O107" s="1453"/>
    </row>
    <row r="108" spans="1:15">
      <c r="A108" s="1454"/>
      <c r="B108" s="1454"/>
      <c r="C108" s="1455"/>
      <c r="D108" s="1455"/>
      <c r="E108" s="1455"/>
      <c r="F108" s="1455"/>
      <c r="G108" s="1456"/>
      <c r="H108" s="1456"/>
      <c r="I108" s="1454"/>
      <c r="L108" s="1450"/>
      <c r="M108" s="1450"/>
      <c r="N108" s="1450"/>
      <c r="O108" s="1453"/>
    </row>
    <row r="109" spans="1:15">
      <c r="A109" s="1454"/>
      <c r="B109" s="1454"/>
      <c r="C109" s="1455"/>
      <c r="D109" s="1455"/>
      <c r="E109" s="1455"/>
      <c r="F109" s="1455"/>
      <c r="G109" s="1456"/>
      <c r="H109" s="1456"/>
      <c r="I109" s="1454"/>
      <c r="L109" s="1450"/>
      <c r="M109" s="1450"/>
      <c r="N109" s="1450"/>
      <c r="O109" s="1453"/>
    </row>
    <row r="110" spans="1:15">
      <c r="A110" s="1454"/>
      <c r="B110" s="1454"/>
      <c r="C110" s="1455"/>
      <c r="D110" s="1455"/>
      <c r="E110" s="1455"/>
      <c r="F110" s="1455"/>
      <c r="G110" s="1456"/>
      <c r="H110" s="1456"/>
      <c r="I110" s="1454"/>
      <c r="L110" s="1450"/>
      <c r="M110" s="1450"/>
      <c r="N110" s="1450"/>
      <c r="O110" s="1453"/>
    </row>
    <row r="111" spans="1:15">
      <c r="A111" s="1454"/>
      <c r="B111" s="1454"/>
      <c r="C111" s="1455"/>
      <c r="D111" s="1455"/>
      <c r="E111" s="1455"/>
      <c r="F111" s="1455"/>
      <c r="G111" s="1456"/>
      <c r="H111" s="1456"/>
      <c r="I111" s="1454"/>
      <c r="L111" s="1450"/>
      <c r="M111" s="1450"/>
      <c r="N111" s="1450"/>
      <c r="O111" s="1453"/>
    </row>
    <row r="112" spans="1:15">
      <c r="A112" s="1454"/>
      <c r="B112" s="1454"/>
      <c r="C112" s="1455"/>
      <c r="D112" s="1455"/>
      <c r="E112" s="1455"/>
      <c r="F112" s="1455"/>
      <c r="G112" s="1456"/>
      <c r="H112" s="1456"/>
      <c r="I112" s="1454"/>
      <c r="L112" s="1450"/>
      <c r="M112" s="1450"/>
      <c r="N112" s="1450"/>
      <c r="O112" s="1453"/>
    </row>
    <row r="113" spans="1:15">
      <c r="A113" s="1454"/>
      <c r="B113" s="1454"/>
      <c r="C113" s="1455"/>
      <c r="D113" s="1455"/>
      <c r="E113" s="1455"/>
      <c r="F113" s="1455"/>
      <c r="G113" s="1456"/>
      <c r="H113" s="1456"/>
      <c r="I113" s="1454"/>
      <c r="L113" s="1450"/>
      <c r="M113" s="1450"/>
      <c r="N113" s="1450"/>
      <c r="O113" s="1453"/>
    </row>
    <row r="114" spans="1:15">
      <c r="A114" s="1454"/>
      <c r="B114" s="1454"/>
      <c r="C114" s="1455"/>
      <c r="D114" s="1455"/>
      <c r="E114" s="1455"/>
      <c r="F114" s="1455"/>
      <c r="G114" s="1456"/>
      <c r="H114" s="1456"/>
      <c r="I114" s="1454"/>
      <c r="L114" s="1450"/>
      <c r="M114" s="1450"/>
      <c r="N114" s="1450"/>
      <c r="O114" s="1453"/>
    </row>
    <row r="115" spans="1:15">
      <c r="A115" s="1454"/>
      <c r="B115" s="1454"/>
      <c r="C115" s="1455"/>
      <c r="D115" s="1455"/>
      <c r="E115" s="1455"/>
      <c r="F115" s="1455"/>
      <c r="G115" s="1456"/>
      <c r="H115" s="1456"/>
      <c r="I115" s="1454"/>
      <c r="L115" s="1450"/>
      <c r="M115" s="1450"/>
      <c r="N115" s="1450"/>
      <c r="O115" s="1453"/>
    </row>
    <row r="116" spans="1:15">
      <c r="L116" s="1450"/>
      <c r="M116" s="1450"/>
      <c r="N116" s="1450"/>
      <c r="O116" s="1453"/>
    </row>
    <row r="117" spans="1:15">
      <c r="L117" s="1450"/>
      <c r="M117" s="1450"/>
      <c r="N117" s="1450"/>
      <c r="O117" s="1453"/>
    </row>
    <row r="118" spans="1:15">
      <c r="A118" s="1454"/>
      <c r="B118" s="1454"/>
      <c r="C118" s="1455"/>
      <c r="D118" s="1455"/>
      <c r="E118" s="1455"/>
      <c r="F118" s="1455"/>
      <c r="G118" s="1456"/>
      <c r="H118" s="1456"/>
      <c r="I118" s="1454"/>
      <c r="L118" s="1450"/>
      <c r="M118" s="1450"/>
      <c r="N118" s="1450"/>
      <c r="O118" s="1453"/>
    </row>
    <row r="119" spans="1:15">
      <c r="A119" s="1454"/>
      <c r="B119" s="1454"/>
      <c r="C119" s="1455"/>
      <c r="D119" s="1455"/>
      <c r="E119" s="1455"/>
      <c r="F119" s="1455"/>
      <c r="G119" s="1456"/>
      <c r="H119" s="1456"/>
      <c r="I119" s="1454"/>
      <c r="L119" s="1450"/>
      <c r="M119" s="1450"/>
      <c r="N119" s="1450"/>
      <c r="O119" s="1453"/>
    </row>
    <row r="120" spans="1:15">
      <c r="A120" s="1454"/>
      <c r="B120" s="1454"/>
      <c r="C120" s="1455"/>
      <c r="D120" s="1455"/>
      <c r="E120" s="1455"/>
      <c r="F120" s="1455"/>
      <c r="G120" s="1456"/>
      <c r="H120" s="1456"/>
      <c r="I120" s="1454"/>
      <c r="L120" s="1450"/>
      <c r="M120" s="1450"/>
      <c r="N120" s="1450"/>
      <c r="O120" s="1453"/>
    </row>
    <row r="121" spans="1:15">
      <c r="A121" s="1454"/>
      <c r="B121" s="1454"/>
      <c r="C121" s="1455"/>
      <c r="D121" s="1455"/>
      <c r="E121" s="1455"/>
      <c r="F121" s="1455"/>
      <c r="G121" s="1456"/>
      <c r="H121" s="1456"/>
      <c r="I121" s="1454"/>
      <c r="L121" s="1450"/>
      <c r="M121" s="1450"/>
      <c r="N121" s="1450"/>
      <c r="O121" s="1453"/>
    </row>
    <row r="122" spans="1:15">
      <c r="A122" s="1454"/>
      <c r="B122" s="1454"/>
      <c r="C122" s="1455"/>
      <c r="D122" s="1455"/>
      <c r="E122" s="1455"/>
      <c r="F122" s="1455"/>
      <c r="G122" s="1456"/>
      <c r="H122" s="1456"/>
      <c r="I122" s="1454"/>
      <c r="L122" s="1450"/>
      <c r="M122" s="1450"/>
      <c r="N122" s="1450"/>
      <c r="O122" s="1453"/>
    </row>
    <row r="123" spans="1:15">
      <c r="A123" s="1454"/>
      <c r="B123" s="1454"/>
      <c r="C123" s="1455"/>
      <c r="D123" s="1455"/>
      <c r="E123" s="1455"/>
      <c r="F123" s="1455"/>
      <c r="G123" s="1456"/>
      <c r="H123" s="1456"/>
      <c r="I123" s="1454"/>
      <c r="L123" s="1450"/>
      <c r="M123" s="1450"/>
      <c r="N123" s="1450"/>
      <c r="O123" s="1453"/>
    </row>
    <row r="124" spans="1:15">
      <c r="A124" s="1454"/>
      <c r="B124" s="1454"/>
      <c r="C124" s="1455"/>
      <c r="D124" s="1455"/>
      <c r="E124" s="1455"/>
      <c r="F124" s="1455"/>
      <c r="G124" s="1456"/>
      <c r="H124" s="1456"/>
      <c r="I124" s="1454"/>
      <c r="L124" s="1450"/>
      <c r="M124" s="1450"/>
      <c r="N124" s="1450"/>
      <c r="O124" s="1453"/>
    </row>
    <row r="125" spans="1:15">
      <c r="L125" s="1450"/>
      <c r="M125" s="1450"/>
      <c r="N125" s="1450"/>
      <c r="O125" s="1453"/>
    </row>
    <row r="126" spans="1:15">
      <c r="L126" s="1450"/>
      <c r="M126" s="1450"/>
      <c r="N126" s="1450"/>
      <c r="O126" s="1453"/>
    </row>
    <row r="127" spans="1:15" ht="12.75">
      <c r="A127" s="1913" t="str">
        <f>'12.1'!H5</f>
        <v>Maximální denní spotřeba</v>
      </c>
      <c r="B127" s="1913"/>
      <c r="C127" s="1913"/>
      <c r="D127" s="1913"/>
      <c r="E127" s="1913"/>
      <c r="F127" s="1913"/>
      <c r="G127" s="1913"/>
      <c r="H127" s="1913"/>
      <c r="I127" s="1913"/>
      <c r="L127" s="1450"/>
      <c r="M127" s="1450"/>
      <c r="N127" s="1450"/>
      <c r="O127" s="1453"/>
    </row>
    <row r="128" spans="1:15" ht="12.75">
      <c r="A128" s="1912" t="str">
        <f>A105</f>
        <v>1950 - 2019</v>
      </c>
      <c r="B128" s="1912"/>
      <c r="C128" s="1912"/>
      <c r="D128" s="1912"/>
      <c r="E128" s="1912"/>
      <c r="F128" s="1912"/>
      <c r="G128" s="1912"/>
      <c r="H128" s="1912"/>
      <c r="I128" s="1912"/>
      <c r="L128" s="1450"/>
      <c r="M128" s="1450"/>
      <c r="N128" s="1450"/>
      <c r="O128" s="1453"/>
    </row>
    <row r="129" spans="1:15">
      <c r="A129" s="1454"/>
      <c r="B129" s="1454"/>
      <c r="C129" s="1455"/>
      <c r="D129" s="1455"/>
      <c r="E129" s="1455"/>
      <c r="F129" s="1455"/>
      <c r="G129" s="1456"/>
      <c r="H129" s="1456"/>
      <c r="I129" s="1454"/>
      <c r="L129" s="1450"/>
      <c r="M129" s="1450"/>
      <c r="N129" s="1450"/>
      <c r="O129" s="1453"/>
    </row>
    <row r="130" spans="1:15">
      <c r="A130" s="1454"/>
      <c r="B130" s="1457"/>
      <c r="C130" s="1455"/>
      <c r="D130" s="1455"/>
      <c r="E130" s="1455"/>
      <c r="F130" s="1455"/>
      <c r="G130" s="1456"/>
      <c r="H130" s="1456"/>
      <c r="I130" s="1454"/>
      <c r="L130" s="1450"/>
      <c r="M130" s="1450"/>
      <c r="N130" s="1450"/>
      <c r="O130" s="1453"/>
    </row>
    <row r="131" spans="1:15">
      <c r="A131" s="1454"/>
      <c r="B131" s="1454"/>
      <c r="C131" s="1455"/>
      <c r="D131" s="1455"/>
      <c r="E131" s="1455"/>
      <c r="F131" s="1455"/>
      <c r="G131" s="1456"/>
      <c r="H131" s="1456"/>
      <c r="I131" s="1454"/>
      <c r="L131" s="1450"/>
      <c r="M131" s="1450"/>
      <c r="N131" s="1450"/>
      <c r="O131" s="1453"/>
    </row>
    <row r="132" spans="1:15">
      <c r="A132" s="1454"/>
      <c r="B132" s="1454"/>
      <c r="C132" s="1455"/>
      <c r="D132" s="1455"/>
      <c r="E132" s="1455"/>
      <c r="F132" s="1455"/>
      <c r="G132" s="1456"/>
      <c r="H132" s="1456"/>
      <c r="I132" s="1454"/>
      <c r="L132" s="1450"/>
      <c r="M132" s="1450"/>
      <c r="N132" s="1450"/>
      <c r="O132" s="1453"/>
    </row>
    <row r="133" spans="1:15">
      <c r="A133" s="1454"/>
      <c r="B133" s="1454"/>
      <c r="C133" s="1455"/>
      <c r="D133" s="1455"/>
      <c r="E133" s="1455"/>
      <c r="F133" s="1455"/>
      <c r="G133" s="1456"/>
      <c r="H133" s="1456"/>
      <c r="I133" s="1454"/>
      <c r="L133" s="1450"/>
      <c r="M133" s="1450"/>
      <c r="N133" s="1450"/>
      <c r="O133" s="1453"/>
    </row>
    <row r="134" spans="1:15">
      <c r="A134" s="1454"/>
      <c r="B134" s="1454"/>
      <c r="C134" s="1455"/>
      <c r="D134" s="1455"/>
      <c r="E134" s="1455"/>
      <c r="F134" s="1455"/>
      <c r="G134" s="1456"/>
      <c r="H134" s="1456"/>
      <c r="I134" s="1454"/>
      <c r="L134" s="1450"/>
      <c r="M134" s="1450"/>
      <c r="N134" s="1450"/>
      <c r="O134" s="1453"/>
    </row>
    <row r="135" spans="1:15">
      <c r="A135" s="1454"/>
      <c r="B135" s="1454"/>
      <c r="C135" s="1455"/>
      <c r="D135" s="1455"/>
      <c r="E135" s="1455"/>
      <c r="F135" s="1455"/>
      <c r="G135" s="1456"/>
      <c r="H135" s="1456"/>
      <c r="I135" s="1454"/>
      <c r="L135" s="1450"/>
      <c r="M135" s="1450"/>
      <c r="N135" s="1450"/>
      <c r="O135" s="1453"/>
    </row>
    <row r="136" spans="1:15">
      <c r="A136" s="1454"/>
      <c r="B136" s="1454"/>
      <c r="C136" s="1455"/>
      <c r="D136" s="1455"/>
      <c r="E136" s="1455"/>
      <c r="F136" s="1455"/>
      <c r="G136" s="1456"/>
      <c r="H136" s="1456"/>
      <c r="I136" s="1454"/>
      <c r="L136" s="1450"/>
      <c r="M136" s="1450"/>
      <c r="N136" s="1450"/>
      <c r="O136" s="1453"/>
    </row>
    <row r="137" spans="1:15">
      <c r="A137" s="1454"/>
      <c r="B137" s="1454"/>
      <c r="C137" s="1455"/>
      <c r="D137" s="1455"/>
      <c r="E137" s="1455"/>
      <c r="F137" s="1455"/>
      <c r="G137" s="1456"/>
      <c r="H137" s="1456"/>
      <c r="I137" s="1454"/>
      <c r="L137" s="1450"/>
      <c r="M137" s="1450"/>
      <c r="N137" s="1450"/>
      <c r="O137" s="1453"/>
    </row>
    <row r="138" spans="1:15">
      <c r="A138" s="1454"/>
      <c r="B138" s="1454"/>
      <c r="C138" s="1455"/>
      <c r="D138" s="1455"/>
      <c r="E138" s="1455"/>
      <c r="F138" s="1455"/>
      <c r="G138" s="1456"/>
      <c r="H138" s="1456"/>
      <c r="I138" s="1454"/>
      <c r="L138" s="1450"/>
      <c r="M138" s="1450"/>
      <c r="N138" s="1450"/>
      <c r="O138" s="1453"/>
    </row>
    <row r="139" spans="1:15">
      <c r="A139" s="1454"/>
      <c r="B139" s="1454"/>
      <c r="C139" s="1455"/>
      <c r="D139" s="1455"/>
      <c r="E139" s="1455"/>
      <c r="F139" s="1455"/>
      <c r="G139" s="1456"/>
      <c r="H139" s="1456"/>
      <c r="I139" s="1454"/>
      <c r="L139" s="1450"/>
      <c r="M139" s="1450"/>
      <c r="N139" s="1450"/>
      <c r="O139" s="1453"/>
    </row>
    <row r="140" spans="1:15">
      <c r="A140" s="1454"/>
      <c r="B140" s="1454"/>
      <c r="C140" s="1455"/>
      <c r="D140" s="1455"/>
      <c r="E140" s="1455"/>
      <c r="F140" s="1455"/>
      <c r="G140" s="1456"/>
      <c r="H140" s="1456"/>
      <c r="I140" s="1454"/>
      <c r="L140" s="1450"/>
      <c r="M140" s="1450"/>
      <c r="N140" s="1450"/>
      <c r="O140" s="1453"/>
    </row>
    <row r="141" spans="1:15">
      <c r="A141" s="1454"/>
      <c r="B141" s="1454"/>
      <c r="C141" s="1455"/>
      <c r="D141" s="1455"/>
      <c r="E141" s="1455"/>
      <c r="F141" s="1455"/>
      <c r="G141" s="1456"/>
      <c r="H141" s="1456"/>
      <c r="I141" s="1454"/>
      <c r="L141" s="1450"/>
      <c r="M141" s="1450"/>
      <c r="N141" s="1450"/>
      <c r="O141" s="1453"/>
    </row>
    <row r="142" spans="1:15">
      <c r="A142" s="1454"/>
      <c r="B142" s="1454"/>
      <c r="C142" s="1455"/>
      <c r="D142" s="1455"/>
      <c r="E142" s="1455"/>
      <c r="F142" s="1455"/>
      <c r="G142" s="1456"/>
      <c r="H142" s="1456"/>
      <c r="I142" s="1454"/>
      <c r="L142" s="1450"/>
      <c r="M142" s="1450"/>
      <c r="N142" s="1450"/>
      <c r="O142" s="1453"/>
    </row>
    <row r="143" spans="1:15">
      <c r="A143" s="1454"/>
      <c r="B143" s="1454"/>
      <c r="C143" s="1455"/>
      <c r="D143" s="1455"/>
      <c r="E143" s="1455"/>
      <c r="F143" s="1455"/>
      <c r="G143" s="1456"/>
      <c r="H143" s="1456"/>
      <c r="I143" s="1454"/>
      <c r="L143" s="1450"/>
      <c r="M143" s="1450"/>
      <c r="N143" s="1450"/>
      <c r="O143" s="1453"/>
    </row>
    <row r="144" spans="1:15">
      <c r="A144" s="1454"/>
      <c r="B144" s="1454"/>
      <c r="C144" s="1455"/>
      <c r="D144" s="1455"/>
      <c r="E144" s="1455"/>
      <c r="F144" s="1455"/>
      <c r="G144" s="1456"/>
      <c r="H144" s="1456"/>
      <c r="I144" s="1454"/>
      <c r="L144" s="1450"/>
      <c r="M144" s="1450"/>
      <c r="N144" s="1450"/>
      <c r="O144" s="1453"/>
    </row>
    <row r="145" spans="1:15">
      <c r="A145" s="1454"/>
      <c r="B145" s="1454"/>
      <c r="C145" s="1455"/>
      <c r="D145" s="1455"/>
      <c r="E145" s="1455"/>
      <c r="F145" s="1455"/>
      <c r="G145" s="1456"/>
      <c r="H145" s="1456"/>
      <c r="I145" s="1454"/>
      <c r="L145" s="1450"/>
      <c r="M145" s="1450"/>
      <c r="N145" s="1450"/>
      <c r="O145" s="1453"/>
    </row>
    <row r="146" spans="1:15">
      <c r="A146" s="1454"/>
      <c r="B146" s="1454"/>
      <c r="C146" s="1455"/>
      <c r="D146" s="1455"/>
      <c r="E146" s="1455"/>
      <c r="F146" s="1455"/>
      <c r="G146" s="1456"/>
      <c r="H146" s="1456"/>
      <c r="I146" s="1454"/>
      <c r="L146" s="1450"/>
      <c r="M146" s="1450"/>
      <c r="N146" s="1450"/>
      <c r="O146" s="1453"/>
    </row>
    <row r="147" spans="1:15">
      <c r="A147" s="1454"/>
      <c r="B147" s="1454"/>
      <c r="C147" s="1455"/>
      <c r="D147" s="1455"/>
      <c r="E147" s="1455"/>
      <c r="F147" s="1455"/>
      <c r="G147" s="1456"/>
      <c r="H147" s="1456"/>
      <c r="I147" s="1454"/>
      <c r="L147" s="1450"/>
      <c r="M147" s="1450"/>
      <c r="N147" s="1450"/>
      <c r="O147" s="1453"/>
    </row>
    <row r="148" spans="1:15">
      <c r="A148" s="1454"/>
      <c r="B148" s="1454"/>
      <c r="C148" s="1455"/>
      <c r="D148" s="1455"/>
      <c r="E148" s="1455"/>
      <c r="F148" s="1455"/>
      <c r="G148" s="1456"/>
      <c r="H148" s="1456"/>
      <c r="I148" s="1454"/>
      <c r="L148" s="1450"/>
      <c r="M148" s="1450"/>
      <c r="N148" s="1450"/>
      <c r="O148" s="1453"/>
    </row>
    <row r="149" spans="1:15">
      <c r="L149" s="1450"/>
      <c r="M149" s="1450"/>
      <c r="N149" s="1450"/>
      <c r="O149" s="1453"/>
    </row>
    <row r="150" spans="1:15">
      <c r="L150" s="1450"/>
      <c r="M150" s="1450"/>
      <c r="N150" s="1450"/>
      <c r="O150" s="1453"/>
    </row>
    <row r="151" spans="1:15">
      <c r="L151" s="1450"/>
      <c r="M151" s="1450"/>
      <c r="N151" s="1450"/>
      <c r="O151" s="1453"/>
    </row>
  </sheetData>
  <mergeCells count="12">
    <mergeCell ref="H5:I5"/>
    <mergeCell ref="C6:D6"/>
    <mergeCell ref="H6:I6"/>
    <mergeCell ref="A3:H3"/>
    <mergeCell ref="E6:G6"/>
    <mergeCell ref="C5:G5"/>
    <mergeCell ref="A128:I128"/>
    <mergeCell ref="A81:I81"/>
    <mergeCell ref="A82:I82"/>
    <mergeCell ref="A104:I104"/>
    <mergeCell ref="A105:I105"/>
    <mergeCell ref="A127:I12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/>
  <dimension ref="A1:AD129"/>
  <sheetViews>
    <sheetView showGridLines="0" zoomScaleNormal="100" zoomScaleSheetLayoutView="100" workbookViewId="0">
      <selection sqref="A1:Q1"/>
    </sheetView>
  </sheetViews>
  <sheetFormatPr defaultColWidth="9.140625" defaultRowHeight="12.75"/>
  <cols>
    <col min="1" max="1" width="7.42578125" style="1461" customWidth="1"/>
    <col min="2" max="17" width="7.7109375" style="1461" customWidth="1"/>
    <col min="18" max="16384" width="9.140625" style="1461"/>
  </cols>
  <sheetData>
    <row r="1" spans="1:22" ht="18" customHeight="1">
      <c r="A1" s="1920" t="s">
        <v>531</v>
      </c>
      <c r="B1" s="1920"/>
      <c r="C1" s="1920"/>
      <c r="D1" s="1920"/>
      <c r="E1" s="1920"/>
      <c r="F1" s="1920"/>
      <c r="G1" s="1920"/>
      <c r="H1" s="1920"/>
      <c r="I1" s="1920"/>
      <c r="J1" s="1920"/>
      <c r="K1" s="1920"/>
      <c r="L1" s="1920"/>
      <c r="M1" s="1920"/>
      <c r="N1" s="1920"/>
      <c r="O1" s="1920"/>
      <c r="P1" s="1920"/>
      <c r="Q1" s="1920"/>
    </row>
    <row r="2" spans="1:22" ht="5.0999999999999996" customHeight="1">
      <c r="A2" s="1493"/>
      <c r="B2" s="1493"/>
      <c r="C2" s="1493"/>
      <c r="D2" s="1493"/>
      <c r="E2" s="1493"/>
      <c r="F2" s="1493"/>
      <c r="G2" s="1493"/>
      <c r="H2" s="1493"/>
      <c r="I2" s="1493"/>
      <c r="J2" s="1493"/>
      <c r="K2" s="1493"/>
      <c r="L2" s="1493"/>
      <c r="M2" s="1493"/>
      <c r="N2" s="1493"/>
      <c r="O2" s="1493"/>
      <c r="P2" s="1493"/>
      <c r="Q2" s="1493"/>
    </row>
    <row r="3" spans="1:22" ht="15" customHeight="1">
      <c r="A3" s="1926" t="s">
        <v>478</v>
      </c>
      <c r="B3" s="1927"/>
      <c r="C3" s="1927"/>
      <c r="D3" s="1927"/>
      <c r="E3" s="1927"/>
      <c r="F3" s="1927"/>
      <c r="G3" s="1927"/>
      <c r="H3" s="1927"/>
      <c r="I3" s="1927"/>
      <c r="J3" s="1927"/>
      <c r="K3" s="1927"/>
      <c r="L3" s="1927"/>
      <c r="M3" s="1927"/>
      <c r="N3" s="1927"/>
      <c r="O3" s="1927"/>
      <c r="P3" s="1927"/>
      <c r="Q3" s="1928"/>
    </row>
    <row r="4" spans="1:22" ht="24" customHeight="1">
      <c r="A4" s="337"/>
      <c r="B4" s="1923" t="s">
        <v>4</v>
      </c>
      <c r="C4" s="1924"/>
      <c r="D4" s="1923" t="s">
        <v>5</v>
      </c>
      <c r="E4" s="1924"/>
      <c r="F4" s="1923" t="s">
        <v>407</v>
      </c>
      <c r="G4" s="1924"/>
      <c r="H4" s="1923" t="s">
        <v>6</v>
      </c>
      <c r="I4" s="1924"/>
      <c r="J4" s="1923" t="s">
        <v>7</v>
      </c>
      <c r="K4" s="1924"/>
      <c r="L4" s="1923" t="s">
        <v>408</v>
      </c>
      <c r="M4" s="1924"/>
      <c r="N4" s="1923" t="s">
        <v>69</v>
      </c>
      <c r="O4" s="1923"/>
      <c r="P4" s="1925" t="s">
        <v>8</v>
      </c>
      <c r="Q4" s="1924"/>
    </row>
    <row r="5" spans="1:22" ht="15" customHeight="1">
      <c r="A5" s="338" t="s">
        <v>1</v>
      </c>
      <c r="B5" s="332" t="s">
        <v>426</v>
      </c>
      <c r="C5" s="333" t="s">
        <v>49</v>
      </c>
      <c r="D5" s="332" t="s">
        <v>426</v>
      </c>
      <c r="E5" s="333" t="s">
        <v>49</v>
      </c>
      <c r="F5" s="332" t="s">
        <v>426</v>
      </c>
      <c r="G5" s="333" t="s">
        <v>49</v>
      </c>
      <c r="H5" s="332" t="s">
        <v>426</v>
      </c>
      <c r="I5" s="333" t="s">
        <v>49</v>
      </c>
      <c r="J5" s="332" t="s">
        <v>426</v>
      </c>
      <c r="K5" s="333" t="s">
        <v>49</v>
      </c>
      <c r="L5" s="332" t="s">
        <v>426</v>
      </c>
      <c r="M5" s="333" t="s">
        <v>49</v>
      </c>
      <c r="N5" s="332" t="s">
        <v>426</v>
      </c>
      <c r="O5" s="346" t="s">
        <v>49</v>
      </c>
      <c r="P5" s="347" t="s">
        <v>426</v>
      </c>
      <c r="Q5" s="333" t="s">
        <v>49</v>
      </c>
    </row>
    <row r="6" spans="1:22" ht="11.45" customHeight="1">
      <c r="A6" s="1488">
        <v>1950</v>
      </c>
      <c r="B6" s="1455">
        <v>19.821000000000002</v>
      </c>
      <c r="C6" s="1487">
        <v>208.12050000000002</v>
      </c>
      <c r="D6" s="1455">
        <v>0</v>
      </c>
      <c r="E6" s="1487">
        <v>0</v>
      </c>
      <c r="F6" s="38">
        <f>B6+D6</f>
        <v>19.821000000000002</v>
      </c>
      <c r="G6" s="339">
        <f>C6+E6</f>
        <v>208.12050000000002</v>
      </c>
      <c r="H6" s="1455">
        <v>0</v>
      </c>
      <c r="I6" s="1487">
        <v>0</v>
      </c>
      <c r="J6" s="1455">
        <v>0</v>
      </c>
      <c r="K6" s="1487">
        <v>0</v>
      </c>
      <c r="L6" s="38">
        <f>H6+J6</f>
        <v>0</v>
      </c>
      <c r="M6" s="339">
        <f>I6+K6</f>
        <v>0</v>
      </c>
      <c r="N6" s="1477" t="s">
        <v>414</v>
      </c>
      <c r="O6" s="1477" t="s">
        <v>414</v>
      </c>
      <c r="P6" s="348">
        <v>19.821000000000002</v>
      </c>
      <c r="Q6" s="340">
        <v>208.12050000000002</v>
      </c>
      <c r="U6" s="1473"/>
      <c r="V6" s="1473"/>
    </row>
    <row r="7" spans="1:22" ht="11.45" customHeight="1">
      <c r="A7" s="1489">
        <v>1951</v>
      </c>
      <c r="B7" s="1455">
        <v>20.644000000000002</v>
      </c>
      <c r="C7" s="1485">
        <v>216.76200000000003</v>
      </c>
      <c r="D7" s="1455">
        <v>0</v>
      </c>
      <c r="E7" s="1485">
        <v>0</v>
      </c>
      <c r="F7" s="38">
        <f t="shared" ref="F7:F36" si="0">B7+D7</f>
        <v>20.644000000000002</v>
      </c>
      <c r="G7" s="341">
        <f t="shared" ref="G7:G36" si="1">C7+E7</f>
        <v>216.76200000000003</v>
      </c>
      <c r="H7" s="1455">
        <v>0.11</v>
      </c>
      <c r="I7" s="1485">
        <v>1.155</v>
      </c>
      <c r="J7" s="1455">
        <v>0.17399999999999999</v>
      </c>
      <c r="K7" s="1485">
        <v>1.827</v>
      </c>
      <c r="L7" s="38">
        <f t="shared" ref="L7:L36" si="2">H7+J7</f>
        <v>0.28399999999999997</v>
      </c>
      <c r="M7" s="341">
        <f t="shared" ref="M7:M36" si="3">I7+K7</f>
        <v>2.9820000000000002</v>
      </c>
      <c r="N7" s="1477" t="s">
        <v>414</v>
      </c>
      <c r="O7" s="1477" t="s">
        <v>414</v>
      </c>
      <c r="P7" s="348">
        <v>20.928000000000001</v>
      </c>
      <c r="Q7" s="342">
        <v>219.744</v>
      </c>
      <c r="U7" s="1473"/>
      <c r="V7" s="1473"/>
    </row>
    <row r="8" spans="1:22" ht="11.45" customHeight="1">
      <c r="A8" s="1489">
        <v>1952</v>
      </c>
      <c r="B8" s="1455">
        <v>35.366</v>
      </c>
      <c r="C8" s="1485">
        <v>371.34300000000002</v>
      </c>
      <c r="D8" s="1455">
        <v>0</v>
      </c>
      <c r="E8" s="1485">
        <v>0</v>
      </c>
      <c r="F8" s="38">
        <f t="shared" si="0"/>
        <v>35.366</v>
      </c>
      <c r="G8" s="341">
        <f t="shared" si="1"/>
        <v>371.34300000000002</v>
      </c>
      <c r="H8" s="1455">
        <v>0.32100000000000001</v>
      </c>
      <c r="I8" s="1485">
        <v>3.3705000000000003</v>
      </c>
      <c r="J8" s="1455">
        <v>0.47499999999999998</v>
      </c>
      <c r="K8" s="1485">
        <v>4.9874999999999998</v>
      </c>
      <c r="L8" s="38">
        <f t="shared" si="2"/>
        <v>0.79600000000000004</v>
      </c>
      <c r="M8" s="341">
        <f t="shared" si="3"/>
        <v>8.3580000000000005</v>
      </c>
      <c r="N8" s="1477" t="s">
        <v>414</v>
      </c>
      <c r="O8" s="1477" t="s">
        <v>414</v>
      </c>
      <c r="P8" s="348">
        <v>36.161999999999999</v>
      </c>
      <c r="Q8" s="342">
        <v>379.70099999999996</v>
      </c>
      <c r="U8" s="1473"/>
      <c r="V8" s="1473"/>
    </row>
    <row r="9" spans="1:22" ht="11.45" customHeight="1">
      <c r="A9" s="1489">
        <v>1953</v>
      </c>
      <c r="B9" s="1455">
        <v>50.468000000000004</v>
      </c>
      <c r="C9" s="1485">
        <v>529.91399999999999</v>
      </c>
      <c r="D9" s="1455">
        <v>0</v>
      </c>
      <c r="E9" s="1485">
        <v>0</v>
      </c>
      <c r="F9" s="38">
        <f t="shared" si="0"/>
        <v>50.468000000000004</v>
      </c>
      <c r="G9" s="341">
        <f t="shared" si="1"/>
        <v>529.91399999999999</v>
      </c>
      <c r="H9" s="1455">
        <v>0.29099999999999998</v>
      </c>
      <c r="I9" s="1485">
        <v>3.0554999999999999</v>
      </c>
      <c r="J9" s="1455">
        <v>0.71699999999999997</v>
      </c>
      <c r="K9" s="1485">
        <v>7.5284999999999993</v>
      </c>
      <c r="L9" s="38">
        <f t="shared" si="2"/>
        <v>1.008</v>
      </c>
      <c r="M9" s="341">
        <f t="shared" si="3"/>
        <v>10.584</v>
      </c>
      <c r="N9" s="1477" t="s">
        <v>414</v>
      </c>
      <c r="O9" s="1477" t="s">
        <v>414</v>
      </c>
      <c r="P9" s="348">
        <v>51.475999999999999</v>
      </c>
      <c r="Q9" s="342">
        <v>540.49800000000005</v>
      </c>
      <c r="U9" s="1473"/>
      <c r="V9" s="1473"/>
    </row>
    <row r="10" spans="1:22" ht="11.45" customHeight="1">
      <c r="A10" s="1489">
        <v>1954</v>
      </c>
      <c r="B10" s="1455">
        <v>65.811000000000007</v>
      </c>
      <c r="C10" s="1485">
        <v>691.01550000000009</v>
      </c>
      <c r="D10" s="1455">
        <v>0</v>
      </c>
      <c r="E10" s="1485">
        <v>0</v>
      </c>
      <c r="F10" s="38">
        <f t="shared" si="0"/>
        <v>65.811000000000007</v>
      </c>
      <c r="G10" s="341">
        <f t="shared" si="1"/>
        <v>691.01550000000009</v>
      </c>
      <c r="H10" s="1455">
        <v>0.56699999999999995</v>
      </c>
      <c r="I10" s="1485">
        <v>5.9534999999999991</v>
      </c>
      <c r="J10" s="1455">
        <v>0.748</v>
      </c>
      <c r="K10" s="1485">
        <v>7.8540000000000001</v>
      </c>
      <c r="L10" s="38">
        <f t="shared" si="2"/>
        <v>1.3149999999999999</v>
      </c>
      <c r="M10" s="341">
        <f t="shared" si="3"/>
        <v>13.807499999999999</v>
      </c>
      <c r="N10" s="1477" t="s">
        <v>414</v>
      </c>
      <c r="O10" s="1477" t="s">
        <v>414</v>
      </c>
      <c r="P10" s="348">
        <v>67.126000000000005</v>
      </c>
      <c r="Q10" s="342">
        <v>704.82300000000009</v>
      </c>
      <c r="U10" s="1473"/>
      <c r="V10" s="1473"/>
    </row>
    <row r="11" spans="1:22" ht="11.45" customHeight="1">
      <c r="A11" s="1489">
        <v>1955</v>
      </c>
      <c r="B11" s="1455">
        <v>72.899000000000001</v>
      </c>
      <c r="C11" s="1485">
        <v>765.43949999999995</v>
      </c>
      <c r="D11" s="1455">
        <v>0.03</v>
      </c>
      <c r="E11" s="1485">
        <v>0.315</v>
      </c>
      <c r="F11" s="38">
        <f t="shared" si="0"/>
        <v>72.929000000000002</v>
      </c>
      <c r="G11" s="341">
        <f t="shared" si="1"/>
        <v>765.75450000000001</v>
      </c>
      <c r="H11" s="1455">
        <v>0.59799999999999998</v>
      </c>
      <c r="I11" s="1485">
        <v>6.2789999999999999</v>
      </c>
      <c r="J11" s="1455">
        <v>0.70399999999999996</v>
      </c>
      <c r="K11" s="1485">
        <v>7.3919999999999995</v>
      </c>
      <c r="L11" s="38">
        <f t="shared" si="2"/>
        <v>1.302</v>
      </c>
      <c r="M11" s="341">
        <f t="shared" si="3"/>
        <v>13.670999999999999</v>
      </c>
      <c r="N11" s="1477" t="s">
        <v>414</v>
      </c>
      <c r="O11" s="1477" t="s">
        <v>414</v>
      </c>
      <c r="P11" s="348">
        <v>74.230999999999995</v>
      </c>
      <c r="Q11" s="342">
        <v>779.42549999999994</v>
      </c>
      <c r="U11" s="1473"/>
      <c r="V11" s="1473"/>
    </row>
    <row r="12" spans="1:22" ht="11.45" customHeight="1">
      <c r="A12" s="1489">
        <v>1956</v>
      </c>
      <c r="B12" s="1455">
        <v>79.253999999999991</v>
      </c>
      <c r="C12" s="1485">
        <v>832.16699999999992</v>
      </c>
      <c r="D12" s="1455">
        <v>0</v>
      </c>
      <c r="E12" s="1485">
        <v>0</v>
      </c>
      <c r="F12" s="38">
        <f t="shared" si="0"/>
        <v>79.253999999999991</v>
      </c>
      <c r="G12" s="341">
        <f t="shared" si="1"/>
        <v>832.16699999999992</v>
      </c>
      <c r="H12" s="1455">
        <v>0.95</v>
      </c>
      <c r="I12" s="1485">
        <v>9.9749999999999996</v>
      </c>
      <c r="J12" s="1455">
        <v>1.2829999999999999</v>
      </c>
      <c r="K12" s="1485">
        <v>13.471499999999999</v>
      </c>
      <c r="L12" s="38">
        <f t="shared" si="2"/>
        <v>2.2329999999999997</v>
      </c>
      <c r="M12" s="341">
        <f t="shared" si="3"/>
        <v>23.4465</v>
      </c>
      <c r="N12" s="1477" t="s">
        <v>414</v>
      </c>
      <c r="O12" s="1477" t="s">
        <v>414</v>
      </c>
      <c r="P12" s="348">
        <v>81.486999999999995</v>
      </c>
      <c r="Q12" s="342">
        <v>855.61349999999993</v>
      </c>
      <c r="U12" s="1473"/>
      <c r="V12" s="1473"/>
    </row>
    <row r="13" spans="1:22" ht="11.45" customHeight="1">
      <c r="A13" s="1489">
        <v>1957</v>
      </c>
      <c r="B13" s="1455">
        <v>531.30800000000011</v>
      </c>
      <c r="C13" s="1485">
        <v>5578.7340000000013</v>
      </c>
      <c r="D13" s="1455">
        <v>0.66100000000000003</v>
      </c>
      <c r="E13" s="1485">
        <v>6.9405000000000001</v>
      </c>
      <c r="F13" s="38">
        <f t="shared" si="0"/>
        <v>531.96900000000005</v>
      </c>
      <c r="G13" s="341">
        <f t="shared" si="1"/>
        <v>5585.674500000001</v>
      </c>
      <c r="H13" s="1455">
        <v>0.94399999999999995</v>
      </c>
      <c r="I13" s="1485">
        <v>9.911999999999999</v>
      </c>
      <c r="J13" s="1455">
        <v>1.3480000000000001</v>
      </c>
      <c r="K13" s="1485">
        <v>14.154000000000002</v>
      </c>
      <c r="L13" s="38">
        <f t="shared" si="2"/>
        <v>2.2919999999999998</v>
      </c>
      <c r="M13" s="341">
        <f t="shared" si="3"/>
        <v>24.066000000000003</v>
      </c>
      <c r="N13" s="1477" t="s">
        <v>414</v>
      </c>
      <c r="O13" s="1477" t="s">
        <v>414</v>
      </c>
      <c r="P13" s="348">
        <v>534.26099999999997</v>
      </c>
      <c r="Q13" s="342">
        <v>5609.7404999999999</v>
      </c>
      <c r="U13" s="1473"/>
      <c r="V13" s="1473"/>
    </row>
    <row r="14" spans="1:22" ht="11.45" customHeight="1">
      <c r="A14" s="1489">
        <v>1958</v>
      </c>
      <c r="B14" s="1455">
        <v>762.27300000000014</v>
      </c>
      <c r="C14" s="1485">
        <v>8003.8665000000019</v>
      </c>
      <c r="D14" s="1455">
        <v>0.28100000000000003</v>
      </c>
      <c r="E14" s="1485">
        <v>2.9505000000000003</v>
      </c>
      <c r="F14" s="38">
        <f t="shared" si="0"/>
        <v>762.55400000000009</v>
      </c>
      <c r="G14" s="341">
        <f t="shared" si="1"/>
        <v>8006.8170000000018</v>
      </c>
      <c r="H14" s="1455">
        <v>1.391</v>
      </c>
      <c r="I14" s="1485">
        <v>14.605499999999999</v>
      </c>
      <c r="J14" s="1455">
        <v>1.6060000000000001</v>
      </c>
      <c r="K14" s="1485">
        <v>16.863</v>
      </c>
      <c r="L14" s="38">
        <f t="shared" si="2"/>
        <v>2.9969999999999999</v>
      </c>
      <c r="M14" s="341">
        <f t="shared" si="3"/>
        <v>31.468499999999999</v>
      </c>
      <c r="N14" s="1477" t="s">
        <v>414</v>
      </c>
      <c r="O14" s="1477" t="s">
        <v>414</v>
      </c>
      <c r="P14" s="348">
        <v>765.55100000000004</v>
      </c>
      <c r="Q14" s="342">
        <v>8038.2855000000009</v>
      </c>
      <c r="U14" s="1473"/>
      <c r="V14" s="1473"/>
    </row>
    <row r="15" spans="1:22" ht="11.45" customHeight="1">
      <c r="A15" s="1490">
        <v>1959</v>
      </c>
      <c r="B15" s="1474">
        <v>906.101</v>
      </c>
      <c r="C15" s="1486">
        <v>9514.0604999999996</v>
      </c>
      <c r="D15" s="1474">
        <v>0.24099999999999999</v>
      </c>
      <c r="E15" s="1486">
        <v>2.5305</v>
      </c>
      <c r="F15" s="343">
        <f t="shared" si="0"/>
        <v>906.34199999999998</v>
      </c>
      <c r="G15" s="344">
        <f t="shared" si="1"/>
        <v>9516.5910000000003</v>
      </c>
      <c r="H15" s="1474">
        <v>1.825</v>
      </c>
      <c r="I15" s="1486">
        <v>19.162499999999998</v>
      </c>
      <c r="J15" s="1474">
        <v>2.601</v>
      </c>
      <c r="K15" s="1486">
        <v>27.310500000000001</v>
      </c>
      <c r="L15" s="343">
        <f t="shared" si="2"/>
        <v>4.4260000000000002</v>
      </c>
      <c r="M15" s="344">
        <f t="shared" si="3"/>
        <v>46.472999999999999</v>
      </c>
      <c r="N15" s="1483" t="s">
        <v>414</v>
      </c>
      <c r="O15" s="1492" t="s">
        <v>414</v>
      </c>
      <c r="P15" s="349">
        <v>910.76800000000003</v>
      </c>
      <c r="Q15" s="345">
        <v>9563.0640000000003</v>
      </c>
      <c r="U15" s="1473"/>
      <c r="V15" s="1473"/>
    </row>
    <row r="16" spans="1:22" ht="11.45" customHeight="1">
      <c r="A16" s="1488">
        <v>1960</v>
      </c>
      <c r="B16" s="1455">
        <v>834.87300000000005</v>
      </c>
      <c r="C16" s="1487">
        <v>8766.1665000000012</v>
      </c>
      <c r="D16" s="1455">
        <v>0.189</v>
      </c>
      <c r="E16" s="1487">
        <v>1.9844999999999999</v>
      </c>
      <c r="F16" s="38">
        <f t="shared" si="0"/>
        <v>835.06200000000001</v>
      </c>
      <c r="G16" s="339">
        <f t="shared" si="1"/>
        <v>8768.1510000000017</v>
      </c>
      <c r="H16" s="1455">
        <v>2.9060000000000001</v>
      </c>
      <c r="I16" s="1487">
        <v>30.513000000000002</v>
      </c>
      <c r="J16" s="1455">
        <v>3.9409999999999998</v>
      </c>
      <c r="K16" s="1487">
        <v>41.380499999999998</v>
      </c>
      <c r="L16" s="38">
        <f t="shared" si="2"/>
        <v>6.8469999999999995</v>
      </c>
      <c r="M16" s="339">
        <f t="shared" si="3"/>
        <v>71.893500000000003</v>
      </c>
      <c r="N16" s="1477" t="s">
        <v>414</v>
      </c>
      <c r="O16" s="1477" t="s">
        <v>414</v>
      </c>
      <c r="P16" s="348">
        <v>841.90899999999999</v>
      </c>
      <c r="Q16" s="340">
        <v>8840.0445</v>
      </c>
      <c r="U16" s="1473"/>
      <c r="V16" s="1473"/>
    </row>
    <row r="17" spans="1:22" ht="11.45" customHeight="1">
      <c r="A17" s="1489">
        <v>1961</v>
      </c>
      <c r="B17" s="1455">
        <v>778.99300000000005</v>
      </c>
      <c r="C17" s="1485">
        <v>8179.4265000000005</v>
      </c>
      <c r="D17" s="1455">
        <v>0.22800000000000001</v>
      </c>
      <c r="E17" s="1485">
        <v>2.3940000000000001</v>
      </c>
      <c r="F17" s="38">
        <f t="shared" si="0"/>
        <v>779.221</v>
      </c>
      <c r="G17" s="341">
        <f t="shared" si="1"/>
        <v>8181.8205000000007</v>
      </c>
      <c r="H17" s="1455">
        <v>4.726</v>
      </c>
      <c r="I17" s="1485">
        <v>49.622999999999998</v>
      </c>
      <c r="J17" s="1455">
        <v>6.1790000000000003</v>
      </c>
      <c r="K17" s="1485">
        <v>64.879500000000007</v>
      </c>
      <c r="L17" s="38">
        <f t="shared" si="2"/>
        <v>10.905000000000001</v>
      </c>
      <c r="M17" s="341">
        <f t="shared" si="3"/>
        <v>114.5025</v>
      </c>
      <c r="N17" s="1477" t="s">
        <v>414</v>
      </c>
      <c r="O17" s="1477" t="s">
        <v>414</v>
      </c>
      <c r="P17" s="348">
        <v>790.12599999999998</v>
      </c>
      <c r="Q17" s="342">
        <v>8296.3230000000003</v>
      </c>
      <c r="U17" s="1473"/>
      <c r="V17" s="1473"/>
    </row>
    <row r="18" spans="1:22" ht="11.45" customHeight="1">
      <c r="A18" s="1489">
        <v>1962</v>
      </c>
      <c r="B18" s="1455">
        <v>552.49400000000003</v>
      </c>
      <c r="C18" s="1485">
        <v>5801.1869999999999</v>
      </c>
      <c r="D18" s="1455">
        <v>0.13600000000000001</v>
      </c>
      <c r="E18" s="1485">
        <v>1.4280000000000002</v>
      </c>
      <c r="F18" s="38">
        <f t="shared" si="0"/>
        <v>552.63</v>
      </c>
      <c r="G18" s="341">
        <f t="shared" si="1"/>
        <v>5802.6149999999998</v>
      </c>
      <c r="H18" s="1455">
        <v>5.7560000000000002</v>
      </c>
      <c r="I18" s="1485">
        <v>60.438000000000002</v>
      </c>
      <c r="J18" s="1455">
        <v>8.9719999999999995</v>
      </c>
      <c r="K18" s="1485">
        <v>94.205999999999989</v>
      </c>
      <c r="L18" s="38">
        <f t="shared" si="2"/>
        <v>14.728</v>
      </c>
      <c r="M18" s="341">
        <f t="shared" si="3"/>
        <v>154.64400000000001</v>
      </c>
      <c r="N18" s="1477" t="s">
        <v>414</v>
      </c>
      <c r="O18" s="1477" t="s">
        <v>414</v>
      </c>
      <c r="P18" s="348">
        <v>567.35799999999995</v>
      </c>
      <c r="Q18" s="342">
        <v>5957.2589999999991</v>
      </c>
      <c r="U18" s="1473"/>
      <c r="V18" s="1473"/>
    </row>
    <row r="19" spans="1:22" ht="11.45" customHeight="1">
      <c r="A19" s="1489">
        <v>1963</v>
      </c>
      <c r="B19" s="1455">
        <v>485.608</v>
      </c>
      <c r="C19" s="1485">
        <v>5098.884</v>
      </c>
      <c r="D19" s="1455">
        <v>0.92800000000000005</v>
      </c>
      <c r="E19" s="1485">
        <v>9.7439999999999998</v>
      </c>
      <c r="F19" s="38">
        <f t="shared" si="0"/>
        <v>486.536</v>
      </c>
      <c r="G19" s="341">
        <f t="shared" si="1"/>
        <v>5108.6279999999997</v>
      </c>
      <c r="H19" s="1455">
        <v>6.6550000000000002</v>
      </c>
      <c r="I19" s="1485">
        <v>69.877499999999998</v>
      </c>
      <c r="J19" s="1455">
        <v>11.096</v>
      </c>
      <c r="K19" s="1485">
        <v>116.508</v>
      </c>
      <c r="L19" s="38">
        <f t="shared" si="2"/>
        <v>17.751000000000001</v>
      </c>
      <c r="M19" s="341">
        <f t="shared" si="3"/>
        <v>186.38549999999998</v>
      </c>
      <c r="N19" s="1477" t="s">
        <v>414</v>
      </c>
      <c r="O19" s="1477" t="s">
        <v>414</v>
      </c>
      <c r="P19" s="348">
        <v>504.28699999999998</v>
      </c>
      <c r="Q19" s="342">
        <v>5295.0135</v>
      </c>
      <c r="U19" s="1473"/>
      <c r="V19" s="1473"/>
    </row>
    <row r="20" spans="1:22" ht="11.45" customHeight="1">
      <c r="A20" s="1489">
        <v>1964</v>
      </c>
      <c r="B20" s="1455">
        <v>378.59399999999994</v>
      </c>
      <c r="C20" s="1485">
        <v>3975.2369999999992</v>
      </c>
      <c r="D20" s="1455">
        <v>1.216</v>
      </c>
      <c r="E20" s="1485">
        <v>12.767999999999999</v>
      </c>
      <c r="F20" s="38">
        <f t="shared" si="0"/>
        <v>379.80999999999995</v>
      </c>
      <c r="G20" s="341">
        <f t="shared" si="1"/>
        <v>3988.0049999999992</v>
      </c>
      <c r="H20" s="1455">
        <v>6.8959999999999999</v>
      </c>
      <c r="I20" s="1485">
        <v>72.408000000000001</v>
      </c>
      <c r="J20" s="1455">
        <v>12.391</v>
      </c>
      <c r="K20" s="1485">
        <v>130.10550000000001</v>
      </c>
      <c r="L20" s="38">
        <f t="shared" si="2"/>
        <v>19.286999999999999</v>
      </c>
      <c r="M20" s="341">
        <f t="shared" si="3"/>
        <v>202.51350000000002</v>
      </c>
      <c r="N20" s="1477" t="s">
        <v>414</v>
      </c>
      <c r="O20" s="1477" t="s">
        <v>414</v>
      </c>
      <c r="P20" s="348">
        <v>399.09699999999998</v>
      </c>
      <c r="Q20" s="342">
        <v>4190.5185000000001</v>
      </c>
      <c r="U20" s="1473"/>
      <c r="V20" s="1473"/>
    </row>
    <row r="21" spans="1:22" ht="11.45" customHeight="1">
      <c r="A21" s="1489">
        <v>1965</v>
      </c>
      <c r="B21" s="1455">
        <v>257.48200000000003</v>
      </c>
      <c r="C21" s="1485">
        <v>2703.5610000000001</v>
      </c>
      <c r="D21" s="1455">
        <v>1.258</v>
      </c>
      <c r="E21" s="1485">
        <v>13.209</v>
      </c>
      <c r="F21" s="38">
        <f t="shared" si="0"/>
        <v>258.74</v>
      </c>
      <c r="G21" s="341">
        <f t="shared" si="1"/>
        <v>2716.77</v>
      </c>
      <c r="H21" s="1455">
        <v>6.4130000000000003</v>
      </c>
      <c r="I21" s="1485">
        <v>67.336500000000001</v>
      </c>
      <c r="J21" s="1455">
        <v>12.481</v>
      </c>
      <c r="K21" s="1485">
        <v>131.0505</v>
      </c>
      <c r="L21" s="38">
        <f t="shared" si="2"/>
        <v>18.893999999999998</v>
      </c>
      <c r="M21" s="341">
        <f t="shared" si="3"/>
        <v>198.387</v>
      </c>
      <c r="N21" s="1477" t="s">
        <v>414</v>
      </c>
      <c r="O21" s="1477" t="s">
        <v>414</v>
      </c>
      <c r="P21" s="348">
        <v>277.63400000000001</v>
      </c>
      <c r="Q21" s="342">
        <v>2915.1570000000002</v>
      </c>
      <c r="U21" s="1473"/>
      <c r="V21" s="1473"/>
    </row>
    <row r="22" spans="1:22" ht="11.45" customHeight="1">
      <c r="A22" s="1489">
        <v>1966</v>
      </c>
      <c r="B22" s="1455">
        <v>342.87299999999999</v>
      </c>
      <c r="C22" s="1485">
        <v>3600.1664999999998</v>
      </c>
      <c r="D22" s="1455">
        <v>2.383</v>
      </c>
      <c r="E22" s="1485">
        <v>25.0215</v>
      </c>
      <c r="F22" s="38">
        <f t="shared" si="0"/>
        <v>345.25599999999997</v>
      </c>
      <c r="G22" s="341">
        <f t="shared" si="1"/>
        <v>3625.1879999999996</v>
      </c>
      <c r="H22" s="1455">
        <v>6.2619999999999996</v>
      </c>
      <c r="I22" s="1485">
        <v>65.750999999999991</v>
      </c>
      <c r="J22" s="1455">
        <v>13.462999999999999</v>
      </c>
      <c r="K22" s="1485">
        <v>141.36149999999998</v>
      </c>
      <c r="L22" s="38">
        <f t="shared" si="2"/>
        <v>19.724999999999998</v>
      </c>
      <c r="M22" s="341">
        <f t="shared" si="3"/>
        <v>207.11249999999995</v>
      </c>
      <c r="N22" s="1477" t="s">
        <v>414</v>
      </c>
      <c r="O22" s="1477" t="s">
        <v>414</v>
      </c>
      <c r="P22" s="348">
        <v>364.98099999999999</v>
      </c>
      <c r="Q22" s="342">
        <v>3832.3004999999998</v>
      </c>
      <c r="U22" s="1473"/>
      <c r="V22" s="1473"/>
    </row>
    <row r="23" spans="1:22" ht="11.45" customHeight="1">
      <c r="A23" s="1489">
        <v>1967</v>
      </c>
      <c r="B23" s="1455">
        <v>248</v>
      </c>
      <c r="C23" s="1485">
        <v>2604</v>
      </c>
      <c r="D23" s="1455">
        <v>36.781999999999996</v>
      </c>
      <c r="E23" s="1485">
        <v>386.21099999999996</v>
      </c>
      <c r="F23" s="38">
        <f t="shared" si="0"/>
        <v>284.78199999999998</v>
      </c>
      <c r="G23" s="341">
        <f t="shared" si="1"/>
        <v>2990.2109999999998</v>
      </c>
      <c r="H23" s="1455">
        <v>7.4359999999999999</v>
      </c>
      <c r="I23" s="1485">
        <v>78.078000000000003</v>
      </c>
      <c r="J23" s="1455">
        <v>16.463000000000001</v>
      </c>
      <c r="K23" s="1485">
        <v>172.86150000000001</v>
      </c>
      <c r="L23" s="38">
        <f t="shared" si="2"/>
        <v>23.899000000000001</v>
      </c>
      <c r="M23" s="341">
        <f t="shared" si="3"/>
        <v>250.93950000000001</v>
      </c>
      <c r="N23" s="1477" t="s">
        <v>414</v>
      </c>
      <c r="O23" s="1477" t="s">
        <v>414</v>
      </c>
      <c r="P23" s="348">
        <v>308.68099999999998</v>
      </c>
      <c r="Q23" s="342">
        <v>3241.1504999999997</v>
      </c>
      <c r="U23" s="1473"/>
      <c r="V23" s="1473"/>
    </row>
    <row r="24" spans="1:22" ht="11.45" customHeight="1">
      <c r="A24" s="1489">
        <v>1968</v>
      </c>
      <c r="B24" s="1455">
        <v>314.29300000000001</v>
      </c>
      <c r="C24" s="1485">
        <v>3300.0765000000001</v>
      </c>
      <c r="D24" s="1455">
        <v>61.588999999999999</v>
      </c>
      <c r="E24" s="1485">
        <v>646.68449999999996</v>
      </c>
      <c r="F24" s="38">
        <f t="shared" si="0"/>
        <v>375.88200000000001</v>
      </c>
      <c r="G24" s="341">
        <f t="shared" si="1"/>
        <v>3946.761</v>
      </c>
      <c r="H24" s="1455">
        <v>8.9030000000000005</v>
      </c>
      <c r="I24" s="1485">
        <v>93.481500000000011</v>
      </c>
      <c r="J24" s="1455">
        <v>19.053999999999998</v>
      </c>
      <c r="K24" s="1485">
        <v>200.06699999999998</v>
      </c>
      <c r="L24" s="38">
        <f t="shared" si="2"/>
        <v>27.957000000000001</v>
      </c>
      <c r="M24" s="341">
        <f t="shared" si="3"/>
        <v>293.54849999999999</v>
      </c>
      <c r="N24" s="1477" t="s">
        <v>414</v>
      </c>
      <c r="O24" s="1477" t="s">
        <v>414</v>
      </c>
      <c r="P24" s="348">
        <v>403.839</v>
      </c>
      <c r="Q24" s="342">
        <v>4240.3095000000003</v>
      </c>
      <c r="U24" s="1473"/>
      <c r="V24" s="1473"/>
    </row>
    <row r="25" spans="1:22" ht="11.45" customHeight="1">
      <c r="A25" s="1490">
        <v>1969</v>
      </c>
      <c r="B25" s="1474">
        <v>335.52600000000001</v>
      </c>
      <c r="C25" s="1486">
        <v>3523.0230000000001</v>
      </c>
      <c r="D25" s="1474">
        <v>84.786000000000001</v>
      </c>
      <c r="E25" s="1486">
        <v>890.25300000000004</v>
      </c>
      <c r="F25" s="343">
        <f t="shared" si="0"/>
        <v>420.31200000000001</v>
      </c>
      <c r="G25" s="344">
        <f t="shared" si="1"/>
        <v>4413.2759999999998</v>
      </c>
      <c r="H25" s="1474">
        <v>12.526999999999999</v>
      </c>
      <c r="I25" s="1486">
        <v>131.5335</v>
      </c>
      <c r="J25" s="1474">
        <v>25.227</v>
      </c>
      <c r="K25" s="1486">
        <v>264.88350000000003</v>
      </c>
      <c r="L25" s="343">
        <f t="shared" si="2"/>
        <v>37.753999999999998</v>
      </c>
      <c r="M25" s="344">
        <f t="shared" si="3"/>
        <v>396.41700000000003</v>
      </c>
      <c r="N25" s="1483" t="s">
        <v>414</v>
      </c>
      <c r="O25" s="1492" t="s">
        <v>414</v>
      </c>
      <c r="P25" s="349">
        <v>458.06599999999997</v>
      </c>
      <c r="Q25" s="345">
        <v>4809.6929999999993</v>
      </c>
      <c r="U25" s="1473"/>
      <c r="V25" s="1473"/>
    </row>
    <row r="26" spans="1:22" ht="11.45" customHeight="1">
      <c r="A26" s="1488">
        <v>1970</v>
      </c>
      <c r="B26" s="1455">
        <v>360.31900000000007</v>
      </c>
      <c r="C26" s="1487">
        <v>3783.3495000000007</v>
      </c>
      <c r="D26" s="1455">
        <v>107.065</v>
      </c>
      <c r="E26" s="1487">
        <v>1124.1824999999999</v>
      </c>
      <c r="F26" s="38">
        <f t="shared" si="0"/>
        <v>467.38400000000007</v>
      </c>
      <c r="G26" s="339">
        <f t="shared" si="1"/>
        <v>4907.5320000000011</v>
      </c>
      <c r="H26" s="1455">
        <v>15.772</v>
      </c>
      <c r="I26" s="1487">
        <v>165.60599999999999</v>
      </c>
      <c r="J26" s="1455">
        <v>31.823</v>
      </c>
      <c r="K26" s="1487">
        <v>334.14150000000001</v>
      </c>
      <c r="L26" s="38">
        <f t="shared" si="2"/>
        <v>47.594999999999999</v>
      </c>
      <c r="M26" s="339">
        <f t="shared" si="3"/>
        <v>499.7475</v>
      </c>
      <c r="N26" s="1477" t="s">
        <v>414</v>
      </c>
      <c r="O26" s="1477" t="s">
        <v>414</v>
      </c>
      <c r="P26" s="348">
        <v>514.97900000000004</v>
      </c>
      <c r="Q26" s="340">
        <v>5407.2795000000006</v>
      </c>
      <c r="U26" s="1473"/>
      <c r="V26" s="1473"/>
    </row>
    <row r="27" spans="1:22" ht="11.45" customHeight="1">
      <c r="A27" s="1489">
        <v>1971</v>
      </c>
      <c r="B27" s="1455">
        <v>377.88800000000003</v>
      </c>
      <c r="C27" s="1485">
        <v>3967.8240000000005</v>
      </c>
      <c r="D27" s="1455">
        <v>110.63200000000001</v>
      </c>
      <c r="E27" s="1485">
        <v>1161.636</v>
      </c>
      <c r="F27" s="38">
        <f t="shared" si="0"/>
        <v>488.52000000000004</v>
      </c>
      <c r="G27" s="341">
        <f t="shared" si="1"/>
        <v>5129.4600000000009</v>
      </c>
      <c r="H27" s="1455">
        <v>17.777999999999999</v>
      </c>
      <c r="I27" s="1485">
        <v>186.66899999999998</v>
      </c>
      <c r="J27" s="1455">
        <v>45.415999999999997</v>
      </c>
      <c r="K27" s="1485">
        <v>476.86799999999994</v>
      </c>
      <c r="L27" s="38">
        <f t="shared" si="2"/>
        <v>63.193999999999996</v>
      </c>
      <c r="M27" s="341">
        <f t="shared" si="3"/>
        <v>663.53699999999992</v>
      </c>
      <c r="N27" s="1477" t="s">
        <v>414</v>
      </c>
      <c r="O27" s="1477" t="s">
        <v>414</v>
      </c>
      <c r="P27" s="348">
        <v>551.71400000000006</v>
      </c>
      <c r="Q27" s="342">
        <v>5792.9970000000003</v>
      </c>
      <c r="U27" s="1473"/>
      <c r="V27" s="1473"/>
    </row>
    <row r="28" spans="1:22" ht="11.45" customHeight="1">
      <c r="A28" s="1489">
        <v>1972</v>
      </c>
      <c r="B28" s="1455">
        <v>376.97799999999995</v>
      </c>
      <c r="C28" s="1485">
        <v>3958.2689999999993</v>
      </c>
      <c r="D28" s="1455">
        <v>123.17400000000001</v>
      </c>
      <c r="E28" s="1485">
        <v>1293.327</v>
      </c>
      <c r="F28" s="38">
        <f t="shared" si="0"/>
        <v>500.15199999999993</v>
      </c>
      <c r="G28" s="341">
        <f t="shared" si="1"/>
        <v>5251.5959999999995</v>
      </c>
      <c r="H28" s="1455">
        <v>27.300999999999998</v>
      </c>
      <c r="I28" s="1485">
        <v>286.66049999999996</v>
      </c>
      <c r="J28" s="1455">
        <v>56.472000000000001</v>
      </c>
      <c r="K28" s="1485">
        <v>592.95600000000002</v>
      </c>
      <c r="L28" s="38">
        <f t="shared" si="2"/>
        <v>83.772999999999996</v>
      </c>
      <c r="M28" s="341">
        <f t="shared" si="3"/>
        <v>879.61649999999997</v>
      </c>
      <c r="N28" s="1477" t="s">
        <v>414</v>
      </c>
      <c r="O28" s="1477" t="s">
        <v>414</v>
      </c>
      <c r="P28" s="348">
        <v>583.92499999999995</v>
      </c>
      <c r="Q28" s="342">
        <v>6131.2124999999996</v>
      </c>
      <c r="U28" s="1473"/>
      <c r="V28" s="1473"/>
    </row>
    <row r="29" spans="1:22" ht="11.45" customHeight="1">
      <c r="A29" s="1489">
        <v>1973</v>
      </c>
      <c r="B29" s="1455">
        <v>390.12800000000004</v>
      </c>
      <c r="C29" s="1485">
        <v>4096.3440000000001</v>
      </c>
      <c r="D29" s="1455">
        <v>149.249</v>
      </c>
      <c r="E29" s="1485">
        <v>1567.1144999999999</v>
      </c>
      <c r="F29" s="38">
        <f t="shared" si="0"/>
        <v>539.37700000000007</v>
      </c>
      <c r="G29" s="341">
        <f t="shared" si="1"/>
        <v>5663.4584999999997</v>
      </c>
      <c r="H29" s="1455">
        <v>37.511000000000003</v>
      </c>
      <c r="I29" s="1485">
        <v>393.86550000000005</v>
      </c>
      <c r="J29" s="1455">
        <v>79.841999999999999</v>
      </c>
      <c r="K29" s="1485">
        <v>838.34100000000001</v>
      </c>
      <c r="L29" s="38">
        <f t="shared" si="2"/>
        <v>117.35300000000001</v>
      </c>
      <c r="M29" s="341">
        <f t="shared" si="3"/>
        <v>1232.2065</v>
      </c>
      <c r="N29" s="1477" t="s">
        <v>414</v>
      </c>
      <c r="O29" s="1477" t="s">
        <v>414</v>
      </c>
      <c r="P29" s="348">
        <v>656.73</v>
      </c>
      <c r="Q29" s="342">
        <v>6895.665</v>
      </c>
      <c r="U29" s="1473"/>
      <c r="V29" s="1473"/>
    </row>
    <row r="30" spans="1:22" ht="11.45" customHeight="1">
      <c r="A30" s="1489">
        <v>1974</v>
      </c>
      <c r="B30" s="1455">
        <v>507.53700000000003</v>
      </c>
      <c r="C30" s="1485">
        <v>5329.1385</v>
      </c>
      <c r="D30" s="1455">
        <v>171.696</v>
      </c>
      <c r="E30" s="1485">
        <v>1802.808</v>
      </c>
      <c r="F30" s="38">
        <f t="shared" si="0"/>
        <v>679.23300000000006</v>
      </c>
      <c r="G30" s="341">
        <f t="shared" si="1"/>
        <v>7131.9465</v>
      </c>
      <c r="H30" s="1455">
        <v>48.957999999999998</v>
      </c>
      <c r="I30" s="1485">
        <v>514.05899999999997</v>
      </c>
      <c r="J30" s="1455">
        <v>97.881</v>
      </c>
      <c r="K30" s="1485">
        <v>1027.7505000000001</v>
      </c>
      <c r="L30" s="38">
        <f t="shared" si="2"/>
        <v>146.839</v>
      </c>
      <c r="M30" s="341">
        <f t="shared" si="3"/>
        <v>1541.8095000000001</v>
      </c>
      <c r="N30" s="1477" t="s">
        <v>414</v>
      </c>
      <c r="O30" s="1477" t="s">
        <v>414</v>
      </c>
      <c r="P30" s="348">
        <v>826.072</v>
      </c>
      <c r="Q30" s="342">
        <v>8673.7559999999994</v>
      </c>
      <c r="U30" s="1473"/>
      <c r="V30" s="1473"/>
    </row>
    <row r="31" spans="1:22" ht="11.45" customHeight="1">
      <c r="A31" s="1489">
        <v>1975</v>
      </c>
      <c r="B31" s="1455">
        <v>686.68700000000001</v>
      </c>
      <c r="C31" s="1485">
        <v>7210.2134999999998</v>
      </c>
      <c r="D31" s="1455">
        <v>199.98599999999999</v>
      </c>
      <c r="E31" s="1485">
        <v>2099.8530000000001</v>
      </c>
      <c r="F31" s="38">
        <f t="shared" si="0"/>
        <v>886.673</v>
      </c>
      <c r="G31" s="341">
        <f t="shared" si="1"/>
        <v>9310.0665000000008</v>
      </c>
      <c r="H31" s="1455">
        <v>57.59</v>
      </c>
      <c r="I31" s="1485">
        <v>604.69500000000005</v>
      </c>
      <c r="J31" s="1455">
        <v>131.67500000000001</v>
      </c>
      <c r="K31" s="1485">
        <v>1382.5875000000001</v>
      </c>
      <c r="L31" s="38">
        <f t="shared" si="2"/>
        <v>189.26500000000001</v>
      </c>
      <c r="M31" s="341">
        <f t="shared" si="3"/>
        <v>1987.2825000000003</v>
      </c>
      <c r="N31" s="1477" t="s">
        <v>414</v>
      </c>
      <c r="O31" s="1477" t="s">
        <v>414</v>
      </c>
      <c r="P31" s="348">
        <v>1075.9380000000001</v>
      </c>
      <c r="Q31" s="342">
        <v>11297.349000000002</v>
      </c>
      <c r="U31" s="1473"/>
      <c r="V31" s="1473"/>
    </row>
    <row r="32" spans="1:22" ht="11.45" customHeight="1">
      <c r="A32" s="1489">
        <v>1976</v>
      </c>
      <c r="B32" s="1455">
        <v>808.61800000000005</v>
      </c>
      <c r="C32" s="1485">
        <v>8490.4890000000014</v>
      </c>
      <c r="D32" s="1455">
        <v>348.99599999999998</v>
      </c>
      <c r="E32" s="1485">
        <v>3664.4579999999996</v>
      </c>
      <c r="F32" s="38">
        <f t="shared" si="0"/>
        <v>1157.614</v>
      </c>
      <c r="G32" s="341">
        <f t="shared" si="1"/>
        <v>12154.947</v>
      </c>
      <c r="H32" s="1455">
        <v>85.087999999999994</v>
      </c>
      <c r="I32" s="1485">
        <v>893.42399999999998</v>
      </c>
      <c r="J32" s="1455">
        <v>172.41499999999999</v>
      </c>
      <c r="K32" s="1485">
        <v>1810.3574999999998</v>
      </c>
      <c r="L32" s="38">
        <f t="shared" si="2"/>
        <v>257.50299999999999</v>
      </c>
      <c r="M32" s="341">
        <f t="shared" si="3"/>
        <v>2703.7815000000001</v>
      </c>
      <c r="N32" s="1477" t="s">
        <v>414</v>
      </c>
      <c r="O32" s="1477" t="s">
        <v>414</v>
      </c>
      <c r="P32" s="348">
        <v>1415.117</v>
      </c>
      <c r="Q32" s="342">
        <v>14858.728499999999</v>
      </c>
      <c r="U32" s="1473"/>
      <c r="V32" s="1473"/>
    </row>
    <row r="33" spans="1:30" ht="11.45" customHeight="1">
      <c r="A33" s="1489">
        <v>1977</v>
      </c>
      <c r="B33" s="1455">
        <v>1056.8919999999998</v>
      </c>
      <c r="C33" s="1485">
        <v>11097.365999999998</v>
      </c>
      <c r="D33" s="1455">
        <v>294.36200000000002</v>
      </c>
      <c r="E33" s="1485">
        <v>3090.8010000000004</v>
      </c>
      <c r="F33" s="38">
        <f t="shared" si="0"/>
        <v>1351.2539999999999</v>
      </c>
      <c r="G33" s="341">
        <f t="shared" si="1"/>
        <v>14188.166999999998</v>
      </c>
      <c r="H33" s="1455">
        <v>83.775999999999996</v>
      </c>
      <c r="I33" s="1485">
        <v>879.64799999999991</v>
      </c>
      <c r="J33" s="1455">
        <v>199.91900000000001</v>
      </c>
      <c r="K33" s="1485">
        <v>2099.1495</v>
      </c>
      <c r="L33" s="38">
        <f t="shared" si="2"/>
        <v>283.69499999999999</v>
      </c>
      <c r="M33" s="341">
        <f t="shared" si="3"/>
        <v>2978.7974999999997</v>
      </c>
      <c r="N33" s="1477" t="s">
        <v>414</v>
      </c>
      <c r="O33" s="1477" t="s">
        <v>414</v>
      </c>
      <c r="P33" s="348">
        <v>1634.9490000000001</v>
      </c>
      <c r="Q33" s="342">
        <v>17166.964500000002</v>
      </c>
      <c r="U33" s="1473"/>
      <c r="V33" s="1473"/>
    </row>
    <row r="34" spans="1:30" ht="11.45" customHeight="1">
      <c r="A34" s="1489">
        <v>1978</v>
      </c>
      <c r="B34" s="1455">
        <v>1268.4190000000001</v>
      </c>
      <c r="C34" s="1485">
        <v>13318.399500000001</v>
      </c>
      <c r="D34" s="1455">
        <v>369.92099999999999</v>
      </c>
      <c r="E34" s="1485">
        <v>3884.1704999999997</v>
      </c>
      <c r="F34" s="38">
        <f t="shared" si="0"/>
        <v>1638.3400000000001</v>
      </c>
      <c r="G34" s="341">
        <f t="shared" si="1"/>
        <v>17202.57</v>
      </c>
      <c r="H34" s="1455">
        <v>103.21599999999999</v>
      </c>
      <c r="I34" s="1485">
        <v>1083.768</v>
      </c>
      <c r="J34" s="1455">
        <v>269.738</v>
      </c>
      <c r="K34" s="1485">
        <v>2832.2489999999998</v>
      </c>
      <c r="L34" s="38">
        <f t="shared" si="2"/>
        <v>372.95400000000001</v>
      </c>
      <c r="M34" s="341">
        <f t="shared" si="3"/>
        <v>3916.0169999999998</v>
      </c>
      <c r="N34" s="1477" t="s">
        <v>414</v>
      </c>
      <c r="O34" s="1477" t="s">
        <v>414</v>
      </c>
      <c r="P34" s="348">
        <v>2011.2940000000001</v>
      </c>
      <c r="Q34" s="342">
        <v>21118.587</v>
      </c>
      <c r="U34" s="1473"/>
      <c r="V34" s="1473"/>
    </row>
    <row r="35" spans="1:30" ht="11.45" customHeight="1">
      <c r="A35" s="1490">
        <v>1979</v>
      </c>
      <c r="B35" s="1474">
        <v>1642.3069999999998</v>
      </c>
      <c r="C35" s="1486">
        <v>17244.223499999996</v>
      </c>
      <c r="D35" s="1474">
        <v>428.64299999999997</v>
      </c>
      <c r="E35" s="1486">
        <v>4500.7514999999994</v>
      </c>
      <c r="F35" s="343">
        <f t="shared" si="0"/>
        <v>2070.9499999999998</v>
      </c>
      <c r="G35" s="344">
        <f t="shared" si="1"/>
        <v>21744.974999999995</v>
      </c>
      <c r="H35" s="1474">
        <v>116.742</v>
      </c>
      <c r="I35" s="1486">
        <v>1225.7909999999999</v>
      </c>
      <c r="J35" s="1474">
        <v>314.03899999999999</v>
      </c>
      <c r="K35" s="1486">
        <v>3297.4094999999998</v>
      </c>
      <c r="L35" s="343">
        <f t="shared" si="2"/>
        <v>430.78100000000001</v>
      </c>
      <c r="M35" s="344">
        <f t="shared" si="3"/>
        <v>4523.2004999999999</v>
      </c>
      <c r="N35" s="1483" t="s">
        <v>414</v>
      </c>
      <c r="O35" s="1492" t="s">
        <v>414</v>
      </c>
      <c r="P35" s="349">
        <v>2501.7310000000002</v>
      </c>
      <c r="Q35" s="345">
        <v>26268.175500000001</v>
      </c>
      <c r="U35" s="1473"/>
      <c r="V35" s="1473"/>
    </row>
    <row r="36" spans="1:30" ht="11.45" customHeight="1">
      <c r="A36" s="1488">
        <v>1980</v>
      </c>
      <c r="B36" s="1455">
        <v>1887.9670000000001</v>
      </c>
      <c r="C36" s="1487">
        <v>19823.6535</v>
      </c>
      <c r="D36" s="1455">
        <v>517.29499999999996</v>
      </c>
      <c r="E36" s="1487">
        <v>5431.5974999999999</v>
      </c>
      <c r="F36" s="38">
        <f t="shared" si="0"/>
        <v>2405.2620000000002</v>
      </c>
      <c r="G36" s="339">
        <f t="shared" si="1"/>
        <v>25255.251</v>
      </c>
      <c r="H36" s="1455">
        <v>127.258</v>
      </c>
      <c r="I36" s="1487">
        <v>1336.2090000000001</v>
      </c>
      <c r="J36" s="1455">
        <v>378.005</v>
      </c>
      <c r="K36" s="1487">
        <v>3969.0524999999998</v>
      </c>
      <c r="L36" s="38">
        <f t="shared" si="2"/>
        <v>505.26299999999998</v>
      </c>
      <c r="M36" s="339">
        <f t="shared" si="3"/>
        <v>5305.2614999999996</v>
      </c>
      <c r="N36" s="1477" t="s">
        <v>414</v>
      </c>
      <c r="O36" s="1477" t="s">
        <v>414</v>
      </c>
      <c r="P36" s="348">
        <v>2910.5250000000001</v>
      </c>
      <c r="Q36" s="340">
        <v>30560.512500000001</v>
      </c>
      <c r="U36" s="1473"/>
      <c r="V36" s="1473"/>
    </row>
    <row r="37" spans="1:30" ht="11.45" customHeight="1">
      <c r="A37" s="1489">
        <v>1981</v>
      </c>
      <c r="B37" s="1469" t="s">
        <v>414</v>
      </c>
      <c r="C37" s="1479" t="s">
        <v>414</v>
      </c>
      <c r="D37" s="1477" t="s">
        <v>414</v>
      </c>
      <c r="E37" s="1480" t="s">
        <v>414</v>
      </c>
      <c r="F37" s="38">
        <v>3160.9645199999995</v>
      </c>
      <c r="G37" s="341">
        <v>33190.127459999996</v>
      </c>
      <c r="H37" s="1469" t="s">
        <v>414</v>
      </c>
      <c r="I37" s="1479" t="s">
        <v>414</v>
      </c>
      <c r="J37" s="1477" t="s">
        <v>414</v>
      </c>
      <c r="K37" s="1480" t="s">
        <v>414</v>
      </c>
      <c r="L37" s="38">
        <v>637.53753000000017</v>
      </c>
      <c r="M37" s="341">
        <v>6694.1440650000022</v>
      </c>
      <c r="N37" s="1455">
        <v>19.087949999999999</v>
      </c>
      <c r="O37" s="1455">
        <v>200.423475</v>
      </c>
      <c r="P37" s="348">
        <v>3817.5899999999997</v>
      </c>
      <c r="Q37" s="342">
        <v>40084.695</v>
      </c>
      <c r="U37" s="1473"/>
      <c r="V37" s="1473"/>
    </row>
    <row r="38" spans="1:30" ht="11.45" customHeight="1">
      <c r="A38" s="1489">
        <v>1982</v>
      </c>
      <c r="B38" s="1469" t="s">
        <v>414</v>
      </c>
      <c r="C38" s="1479" t="s">
        <v>414</v>
      </c>
      <c r="D38" s="1477" t="s">
        <v>414</v>
      </c>
      <c r="E38" s="1480" t="s">
        <v>414</v>
      </c>
      <c r="F38" s="38">
        <v>3502.6199599999991</v>
      </c>
      <c r="G38" s="341">
        <v>36777.509579999991</v>
      </c>
      <c r="H38" s="1469" t="s">
        <v>414</v>
      </c>
      <c r="I38" s="1479" t="s">
        <v>414</v>
      </c>
      <c r="J38" s="1477" t="s">
        <v>414</v>
      </c>
      <c r="K38" s="1480" t="s">
        <v>414</v>
      </c>
      <c r="L38" s="38">
        <v>708.15682000000004</v>
      </c>
      <c r="M38" s="341">
        <v>7435.6466100000007</v>
      </c>
      <c r="N38" s="1455">
        <v>29.683219999999995</v>
      </c>
      <c r="O38" s="1455">
        <v>311.67380999999995</v>
      </c>
      <c r="P38" s="348">
        <v>4240.4599999999991</v>
      </c>
      <c r="Q38" s="342">
        <v>44524.829999999987</v>
      </c>
      <c r="U38" s="1473"/>
      <c r="V38" s="1473"/>
    </row>
    <row r="39" spans="1:30" ht="11.45" customHeight="1">
      <c r="A39" s="1489">
        <v>1983</v>
      </c>
      <c r="B39" s="1469" t="s">
        <v>414</v>
      </c>
      <c r="C39" s="1479" t="s">
        <v>414</v>
      </c>
      <c r="D39" s="1477" t="s">
        <v>414</v>
      </c>
      <c r="E39" s="1480" t="s">
        <v>414</v>
      </c>
      <c r="F39" s="38">
        <v>3489.4036799999994</v>
      </c>
      <c r="G39" s="341">
        <v>36638.738639999996</v>
      </c>
      <c r="H39" s="1469" t="s">
        <v>414</v>
      </c>
      <c r="I39" s="1479" t="s">
        <v>414</v>
      </c>
      <c r="J39" s="1477" t="s">
        <v>414</v>
      </c>
      <c r="K39" s="1480" t="s">
        <v>414</v>
      </c>
      <c r="L39" s="38">
        <v>761.16894000000013</v>
      </c>
      <c r="M39" s="341">
        <v>7992.2738700000018</v>
      </c>
      <c r="N39" s="1455">
        <v>25.657379999999996</v>
      </c>
      <c r="O39" s="1455">
        <v>269.40248999999994</v>
      </c>
      <c r="P39" s="348">
        <v>4276.2299999999996</v>
      </c>
      <c r="Q39" s="342">
        <v>44900.414999999994</v>
      </c>
      <c r="U39" s="1473"/>
      <c r="V39" s="1473"/>
    </row>
    <row r="40" spans="1:30" ht="11.45" customHeight="1">
      <c r="A40" s="1489">
        <v>1984</v>
      </c>
      <c r="B40" s="1469" t="s">
        <v>414</v>
      </c>
      <c r="C40" s="1479" t="s">
        <v>414</v>
      </c>
      <c r="D40" s="1477" t="s">
        <v>414</v>
      </c>
      <c r="E40" s="1480" t="s">
        <v>414</v>
      </c>
      <c r="F40" s="38">
        <v>3724.4655000000002</v>
      </c>
      <c r="G40" s="341">
        <v>39106.887750000002</v>
      </c>
      <c r="H40" s="1469" t="s">
        <v>414</v>
      </c>
      <c r="I40" s="1479" t="s">
        <v>414</v>
      </c>
      <c r="J40" s="1477" t="s">
        <v>414</v>
      </c>
      <c r="K40" s="1480" t="s">
        <v>414</v>
      </c>
      <c r="L40" s="38">
        <v>891.44474999999977</v>
      </c>
      <c r="M40" s="341">
        <v>9360.1698749999978</v>
      </c>
      <c r="N40" s="1455">
        <v>51.339749999999995</v>
      </c>
      <c r="O40" s="1455">
        <v>539.06737499999997</v>
      </c>
      <c r="P40" s="348">
        <v>4667.25</v>
      </c>
      <c r="Q40" s="342">
        <v>49006.125</v>
      </c>
      <c r="U40" s="1473"/>
      <c r="V40" s="1473"/>
    </row>
    <row r="41" spans="1:30" ht="11.45" customHeight="1">
      <c r="A41" s="1489">
        <v>1985</v>
      </c>
      <c r="B41" s="1469" t="s">
        <v>414</v>
      </c>
      <c r="C41" s="1479" t="s">
        <v>414</v>
      </c>
      <c r="D41" s="1477" t="s">
        <v>414</v>
      </c>
      <c r="E41" s="1480" t="s">
        <v>414</v>
      </c>
      <c r="F41" s="38">
        <v>3817.795799999999</v>
      </c>
      <c r="G41" s="341">
        <v>40086.855899999988</v>
      </c>
      <c r="H41" s="1469" t="s">
        <v>414</v>
      </c>
      <c r="I41" s="1479" t="s">
        <v>414</v>
      </c>
      <c r="J41" s="1477" t="s">
        <v>414</v>
      </c>
      <c r="K41" s="1480" t="s">
        <v>414</v>
      </c>
      <c r="L41" s="38">
        <v>1027.8680999999999</v>
      </c>
      <c r="M41" s="341">
        <v>10792.615049999999</v>
      </c>
      <c r="N41" s="1455">
        <v>48.946099999999987</v>
      </c>
      <c r="O41" s="1455">
        <v>513.93404999999984</v>
      </c>
      <c r="P41" s="348">
        <v>4894.6099999999988</v>
      </c>
      <c r="Q41" s="342">
        <v>51393.404999999984</v>
      </c>
      <c r="U41" s="1473"/>
      <c r="V41" s="1473"/>
    </row>
    <row r="42" spans="1:30" ht="11.45" customHeight="1">
      <c r="A42" s="1489">
        <v>1986</v>
      </c>
      <c r="B42" s="1469" t="s">
        <v>414</v>
      </c>
      <c r="C42" s="1479" t="s">
        <v>414</v>
      </c>
      <c r="D42" s="1477" t="s">
        <v>414</v>
      </c>
      <c r="E42" s="1480" t="s">
        <v>414</v>
      </c>
      <c r="F42" s="38">
        <v>4041.1637699999997</v>
      </c>
      <c r="G42" s="341">
        <v>42432.219584999999</v>
      </c>
      <c r="H42" s="1469" t="s">
        <v>414</v>
      </c>
      <c r="I42" s="1479" t="s">
        <v>414</v>
      </c>
      <c r="J42" s="1477" t="s">
        <v>414</v>
      </c>
      <c r="K42" s="1480" t="s">
        <v>414</v>
      </c>
      <c r="L42" s="38">
        <v>1099.7775599999995</v>
      </c>
      <c r="M42" s="341">
        <v>11547.664379999995</v>
      </c>
      <c r="N42" s="1455">
        <v>46.688669999999988</v>
      </c>
      <c r="O42" s="1455">
        <v>490.23103499999985</v>
      </c>
      <c r="P42" s="348">
        <v>5187.6299999999992</v>
      </c>
      <c r="Q42" s="342">
        <v>54470.114999999991</v>
      </c>
      <c r="U42" s="1473"/>
      <c r="V42" s="1473"/>
    </row>
    <row r="43" spans="1:30" ht="11.45" customHeight="1">
      <c r="A43" s="1489">
        <v>1987</v>
      </c>
      <c r="B43" s="1469" t="s">
        <v>414</v>
      </c>
      <c r="C43" s="1479" t="s">
        <v>414</v>
      </c>
      <c r="D43" s="1477" t="s">
        <v>414</v>
      </c>
      <c r="E43" s="1480" t="s">
        <v>414</v>
      </c>
      <c r="F43" s="38">
        <v>4147.8784199999991</v>
      </c>
      <c r="G43" s="341">
        <v>43552.723409999991</v>
      </c>
      <c r="H43" s="1469" t="s">
        <v>414</v>
      </c>
      <c r="I43" s="1479" t="s">
        <v>414</v>
      </c>
      <c r="J43" s="1477" t="s">
        <v>414</v>
      </c>
      <c r="K43" s="1480" t="s">
        <v>414</v>
      </c>
      <c r="L43" s="38">
        <v>1251.9842999999998</v>
      </c>
      <c r="M43" s="341">
        <v>13145.835149999999</v>
      </c>
      <c r="N43" s="1455">
        <v>43.547279999999994</v>
      </c>
      <c r="O43" s="1455">
        <v>457.24643999999995</v>
      </c>
      <c r="P43" s="348">
        <v>5443.4099999999989</v>
      </c>
      <c r="Q43" s="342">
        <v>57155.804999999986</v>
      </c>
      <c r="U43" s="1473"/>
      <c r="V43" s="1473"/>
    </row>
    <row r="44" spans="1:30" ht="11.45" customHeight="1">
      <c r="A44" s="1489">
        <v>1988</v>
      </c>
      <c r="B44" s="1469" t="s">
        <v>414</v>
      </c>
      <c r="C44" s="1479" t="s">
        <v>414</v>
      </c>
      <c r="D44" s="1477" t="s">
        <v>414</v>
      </c>
      <c r="E44" s="1480" t="s">
        <v>414</v>
      </c>
      <c r="F44" s="38">
        <v>3937.6160999999997</v>
      </c>
      <c r="G44" s="341">
        <v>41344.96905</v>
      </c>
      <c r="H44" s="1469" t="s">
        <v>414</v>
      </c>
      <c r="I44" s="1479" t="s">
        <v>414</v>
      </c>
      <c r="J44" s="1477" t="s">
        <v>414</v>
      </c>
      <c r="K44" s="1480" t="s">
        <v>414</v>
      </c>
      <c r="L44" s="38">
        <v>1198.4049</v>
      </c>
      <c r="M44" s="341">
        <v>12583.25145</v>
      </c>
      <c r="N44" s="1455">
        <v>51.878999999999998</v>
      </c>
      <c r="O44" s="1455">
        <v>544.72950000000003</v>
      </c>
      <c r="P44" s="348">
        <v>5187.8999999999996</v>
      </c>
      <c r="Q44" s="342">
        <v>54472.95</v>
      </c>
      <c r="U44" s="1473"/>
      <c r="V44" s="1473"/>
    </row>
    <row r="45" spans="1:30" ht="11.45" customHeight="1">
      <c r="A45" s="1490">
        <v>1989</v>
      </c>
      <c r="B45" s="1481" t="s">
        <v>414</v>
      </c>
      <c r="C45" s="1482" t="s">
        <v>414</v>
      </c>
      <c r="D45" s="1483" t="s">
        <v>414</v>
      </c>
      <c r="E45" s="1484" t="s">
        <v>414</v>
      </c>
      <c r="F45" s="343">
        <v>4011.5353999999998</v>
      </c>
      <c r="G45" s="344">
        <v>42121.121699999996</v>
      </c>
      <c r="H45" s="1481" t="s">
        <v>414</v>
      </c>
      <c r="I45" s="1482" t="s">
        <v>414</v>
      </c>
      <c r="J45" s="1483" t="s">
        <v>414</v>
      </c>
      <c r="K45" s="1484" t="s">
        <v>414</v>
      </c>
      <c r="L45" s="343">
        <v>1217.6933999999999</v>
      </c>
      <c r="M45" s="344">
        <v>12785.780699999999</v>
      </c>
      <c r="N45" s="1474">
        <v>42.171199999999999</v>
      </c>
      <c r="O45" s="1475">
        <v>442.79759999999999</v>
      </c>
      <c r="P45" s="349">
        <v>5271.4</v>
      </c>
      <c r="Q45" s="345">
        <v>55349.7</v>
      </c>
      <c r="U45" s="1473"/>
      <c r="V45" s="1473"/>
    </row>
    <row r="46" spans="1:30" ht="26.25" customHeight="1">
      <c r="A46" s="1491"/>
      <c r="B46" s="1491"/>
      <c r="C46" s="1491"/>
      <c r="D46" s="1491"/>
      <c r="E46" s="1491"/>
      <c r="F46" s="1491"/>
      <c r="G46" s="1491"/>
      <c r="H46" s="1491"/>
      <c r="I46" s="1491"/>
      <c r="J46" s="1491"/>
      <c r="K46" s="1491"/>
      <c r="L46" s="1491"/>
      <c r="M46" s="1491"/>
      <c r="N46" s="1491"/>
      <c r="O46" s="1491"/>
      <c r="P46" s="1491"/>
      <c r="Q46" s="1491"/>
      <c r="S46" s="1473"/>
      <c r="T46" s="1473"/>
      <c r="U46" s="1473"/>
      <c r="V46" s="1473"/>
      <c r="W46" s="1473"/>
      <c r="X46" s="1473"/>
      <c r="Y46" s="1473"/>
      <c r="Z46" s="1473"/>
      <c r="AA46" s="1473"/>
      <c r="AB46" s="1473"/>
      <c r="AC46" s="1473"/>
      <c r="AD46" s="1473"/>
    </row>
    <row r="47" spans="1:30">
      <c r="A47" s="1926" t="s">
        <v>482</v>
      </c>
      <c r="B47" s="1927"/>
      <c r="C47" s="1927"/>
      <c r="D47" s="1927"/>
      <c r="E47" s="1927"/>
      <c r="F47" s="1927"/>
      <c r="G47" s="1927"/>
      <c r="H47" s="1927"/>
      <c r="I47" s="1927"/>
      <c r="J47" s="1927"/>
      <c r="K47" s="1927"/>
      <c r="L47" s="1927"/>
      <c r="M47" s="1927"/>
      <c r="N47" s="1927"/>
      <c r="O47" s="1927"/>
      <c r="P47" s="1927"/>
      <c r="Q47" s="1928"/>
      <c r="S47" s="1473"/>
      <c r="T47" s="1473"/>
      <c r="U47" s="1473"/>
      <c r="V47" s="1473"/>
      <c r="W47" s="1473"/>
      <c r="X47" s="1473"/>
      <c r="Y47" s="1473"/>
      <c r="Z47" s="1473"/>
      <c r="AA47" s="1473"/>
      <c r="AB47" s="1473"/>
      <c r="AC47" s="1473"/>
      <c r="AD47" s="1473"/>
    </row>
    <row r="48" spans="1:30" ht="24" customHeight="1">
      <c r="A48" s="337"/>
      <c r="B48" s="1923" t="s">
        <v>4</v>
      </c>
      <c r="C48" s="1924"/>
      <c r="D48" s="1923" t="s">
        <v>5</v>
      </c>
      <c r="E48" s="1924"/>
      <c r="F48" s="1923" t="s">
        <v>407</v>
      </c>
      <c r="G48" s="1924"/>
      <c r="H48" s="1923" t="s">
        <v>6</v>
      </c>
      <c r="I48" s="1924"/>
      <c r="J48" s="1923" t="s">
        <v>7</v>
      </c>
      <c r="K48" s="1924"/>
      <c r="L48" s="1923" t="s">
        <v>408</v>
      </c>
      <c r="M48" s="1924"/>
      <c r="N48" s="1923" t="s">
        <v>69</v>
      </c>
      <c r="O48" s="1923"/>
      <c r="P48" s="1925" t="s">
        <v>8</v>
      </c>
      <c r="Q48" s="1924"/>
      <c r="S48" s="1473"/>
      <c r="T48" s="1473"/>
      <c r="U48" s="1473"/>
      <c r="V48" s="1473"/>
      <c r="W48" s="1473"/>
      <c r="X48" s="1473"/>
      <c r="Y48" s="1473"/>
      <c r="Z48" s="1473"/>
      <c r="AA48" s="1473"/>
      <c r="AB48" s="1473"/>
      <c r="AC48" s="1473"/>
      <c r="AD48" s="1473"/>
    </row>
    <row r="49" spans="1:30" ht="13.5">
      <c r="A49" s="338" t="s">
        <v>1</v>
      </c>
      <c r="B49" s="332" t="s">
        <v>426</v>
      </c>
      <c r="C49" s="333" t="s">
        <v>49</v>
      </c>
      <c r="D49" s="332" t="s">
        <v>426</v>
      </c>
      <c r="E49" s="333" t="s">
        <v>49</v>
      </c>
      <c r="F49" s="332" t="s">
        <v>426</v>
      </c>
      <c r="G49" s="333" t="s">
        <v>49</v>
      </c>
      <c r="H49" s="332" t="s">
        <v>426</v>
      </c>
      <c r="I49" s="333" t="s">
        <v>49</v>
      </c>
      <c r="J49" s="332" t="s">
        <v>426</v>
      </c>
      <c r="K49" s="333" t="s">
        <v>49</v>
      </c>
      <c r="L49" s="332" t="s">
        <v>426</v>
      </c>
      <c r="M49" s="333" t="s">
        <v>49</v>
      </c>
      <c r="N49" s="332" t="s">
        <v>426</v>
      </c>
      <c r="O49" s="346" t="s">
        <v>49</v>
      </c>
      <c r="P49" s="347" t="s">
        <v>426</v>
      </c>
      <c r="Q49" s="333" t="s">
        <v>49</v>
      </c>
      <c r="S49" s="1473"/>
      <c r="T49" s="1473"/>
      <c r="U49" s="1473"/>
      <c r="V49" s="1473"/>
      <c r="W49" s="1473"/>
      <c r="X49" s="1473"/>
      <c r="Y49" s="1473"/>
      <c r="Z49" s="1473"/>
      <c r="AA49" s="1473"/>
      <c r="AB49" s="1473"/>
      <c r="AC49" s="1473"/>
      <c r="AD49" s="1473"/>
    </row>
    <row r="50" spans="1:30">
      <c r="A50" s="1488">
        <v>1990</v>
      </c>
      <c r="B50" s="1469" t="s">
        <v>414</v>
      </c>
      <c r="C50" s="1476" t="s">
        <v>414</v>
      </c>
      <c r="D50" s="1477" t="s">
        <v>414</v>
      </c>
      <c r="E50" s="1478" t="s">
        <v>414</v>
      </c>
      <c r="F50" s="38">
        <v>5435.5</v>
      </c>
      <c r="G50" s="339">
        <v>57072.75</v>
      </c>
      <c r="H50" s="1469" t="s">
        <v>414</v>
      </c>
      <c r="I50" s="1476" t="s">
        <v>414</v>
      </c>
      <c r="J50" s="1477" t="s">
        <v>414</v>
      </c>
      <c r="K50" s="1478" t="s">
        <v>414</v>
      </c>
      <c r="L50" s="38">
        <v>1586.2</v>
      </c>
      <c r="M50" s="339">
        <v>16655.100000000002</v>
      </c>
      <c r="N50" s="1455">
        <v>21.5</v>
      </c>
      <c r="O50" s="1455">
        <v>225.75</v>
      </c>
      <c r="P50" s="348">
        <v>7043.2</v>
      </c>
      <c r="Q50" s="340">
        <v>73953.599999999991</v>
      </c>
      <c r="S50" s="1473"/>
      <c r="T50" s="1473"/>
      <c r="U50" s="1473"/>
      <c r="V50" s="1473"/>
      <c r="W50" s="1473"/>
      <c r="X50" s="1473"/>
      <c r="Y50" s="1473"/>
      <c r="Z50" s="1473"/>
      <c r="AA50" s="1473"/>
      <c r="AB50" s="1473"/>
      <c r="AC50" s="1473"/>
      <c r="AD50" s="1473"/>
    </row>
    <row r="51" spans="1:30">
      <c r="A51" s="1489">
        <v>1991</v>
      </c>
      <c r="B51" s="1469" t="s">
        <v>414</v>
      </c>
      <c r="C51" s="1479" t="s">
        <v>414</v>
      </c>
      <c r="D51" s="1477" t="s">
        <v>414</v>
      </c>
      <c r="E51" s="1480" t="s">
        <v>414</v>
      </c>
      <c r="F51" s="38">
        <v>4910</v>
      </c>
      <c r="G51" s="341">
        <v>51555</v>
      </c>
      <c r="H51" s="1469" t="s">
        <v>414</v>
      </c>
      <c r="I51" s="1479" t="s">
        <v>414</v>
      </c>
      <c r="J51" s="1477" t="s">
        <v>414</v>
      </c>
      <c r="K51" s="1480" t="s">
        <v>414</v>
      </c>
      <c r="L51" s="38">
        <v>1821.9</v>
      </c>
      <c r="M51" s="341">
        <v>19129.95</v>
      </c>
      <c r="N51" s="1455">
        <v>79.900000000000006</v>
      </c>
      <c r="O51" s="1455">
        <v>838.95</v>
      </c>
      <c r="P51" s="348">
        <v>6811.8</v>
      </c>
      <c r="Q51" s="342">
        <v>71523.900000000009</v>
      </c>
      <c r="S51" s="1473"/>
      <c r="T51" s="1473"/>
      <c r="U51" s="1473"/>
      <c r="V51" s="1473"/>
      <c r="W51" s="1473"/>
      <c r="X51" s="1473"/>
      <c r="Y51" s="1473"/>
      <c r="Z51" s="1473"/>
      <c r="AA51" s="1473"/>
      <c r="AB51" s="1473"/>
      <c r="AC51" s="1473"/>
      <c r="AD51" s="1473"/>
    </row>
    <row r="52" spans="1:30">
      <c r="A52" s="1489">
        <v>1992</v>
      </c>
      <c r="B52" s="1469" t="s">
        <v>414</v>
      </c>
      <c r="C52" s="1479" t="s">
        <v>414</v>
      </c>
      <c r="D52" s="1477" t="s">
        <v>414</v>
      </c>
      <c r="E52" s="1480" t="s">
        <v>414</v>
      </c>
      <c r="F52" s="38">
        <v>4748.0999999999995</v>
      </c>
      <c r="G52" s="341">
        <v>49855.049999999996</v>
      </c>
      <c r="H52" s="1469" t="s">
        <v>414</v>
      </c>
      <c r="I52" s="1479" t="s">
        <v>414</v>
      </c>
      <c r="J52" s="1477" t="s">
        <v>414</v>
      </c>
      <c r="K52" s="1480" t="s">
        <v>414</v>
      </c>
      <c r="L52" s="38">
        <v>1808.1</v>
      </c>
      <c r="M52" s="341">
        <v>18985.05</v>
      </c>
      <c r="N52" s="1455">
        <v>113.2</v>
      </c>
      <c r="O52" s="1455">
        <v>1188.6000000000001</v>
      </c>
      <c r="P52" s="348">
        <v>6669.4</v>
      </c>
      <c r="Q52" s="342">
        <v>70028.7</v>
      </c>
      <c r="S52" s="1473"/>
      <c r="T52" s="1473"/>
      <c r="U52" s="1473"/>
      <c r="V52" s="1473"/>
      <c r="W52" s="1473"/>
      <c r="X52" s="1473"/>
      <c r="Y52" s="1473"/>
      <c r="Z52" s="1473"/>
      <c r="AA52" s="1473"/>
      <c r="AB52" s="1473"/>
      <c r="AC52" s="1473"/>
      <c r="AD52" s="1473"/>
    </row>
    <row r="53" spans="1:30">
      <c r="A53" s="1489">
        <v>1993</v>
      </c>
      <c r="B53" s="1469" t="s">
        <v>414</v>
      </c>
      <c r="C53" s="1479" t="s">
        <v>414</v>
      </c>
      <c r="D53" s="1477" t="s">
        <v>414</v>
      </c>
      <c r="E53" s="1480" t="s">
        <v>414</v>
      </c>
      <c r="F53" s="38">
        <v>4887.4000000000005</v>
      </c>
      <c r="G53" s="341">
        <v>51317.700000000004</v>
      </c>
      <c r="H53" s="1469" t="s">
        <v>414</v>
      </c>
      <c r="I53" s="1479" t="s">
        <v>414</v>
      </c>
      <c r="J53" s="1477" t="s">
        <v>414</v>
      </c>
      <c r="K53" s="1480" t="s">
        <v>414</v>
      </c>
      <c r="L53" s="38">
        <v>2002.5</v>
      </c>
      <c r="M53" s="341">
        <v>21026.25</v>
      </c>
      <c r="N53" s="1455">
        <v>93.2</v>
      </c>
      <c r="O53" s="1455">
        <v>978.6</v>
      </c>
      <c r="P53" s="348">
        <v>6983.1</v>
      </c>
      <c r="Q53" s="342">
        <v>73322.55</v>
      </c>
      <c r="S53" s="1473"/>
      <c r="T53" s="1473"/>
      <c r="U53" s="1473"/>
      <c r="V53" s="1473"/>
      <c r="W53" s="1473"/>
      <c r="X53" s="1473"/>
      <c r="Y53" s="1473"/>
      <c r="Z53" s="1473"/>
      <c r="AA53" s="1473"/>
      <c r="AB53" s="1473"/>
      <c r="AC53" s="1473"/>
      <c r="AD53" s="1473"/>
    </row>
    <row r="54" spans="1:30">
      <c r="A54" s="1489">
        <v>1994</v>
      </c>
      <c r="B54" s="1469" t="s">
        <v>414</v>
      </c>
      <c r="C54" s="1479" t="s">
        <v>414</v>
      </c>
      <c r="D54" s="1477" t="s">
        <v>414</v>
      </c>
      <c r="E54" s="1480" t="s">
        <v>414</v>
      </c>
      <c r="F54" s="38">
        <v>4741.7</v>
      </c>
      <c r="G54" s="341">
        <v>49787.9</v>
      </c>
      <c r="H54" s="1469" t="s">
        <v>414</v>
      </c>
      <c r="I54" s="1479" t="s">
        <v>414</v>
      </c>
      <c r="J54" s="1477" t="s">
        <v>414</v>
      </c>
      <c r="K54" s="1480" t="s">
        <v>414</v>
      </c>
      <c r="L54" s="38">
        <v>2076.1999999999998</v>
      </c>
      <c r="M54" s="341">
        <v>21800.1</v>
      </c>
      <c r="N54" s="1455">
        <v>115.7</v>
      </c>
      <c r="O54" s="1455">
        <v>1214.9000000000001</v>
      </c>
      <c r="P54" s="348">
        <v>6933.6</v>
      </c>
      <c r="Q54" s="342">
        <v>72802.899999999994</v>
      </c>
      <c r="S54" s="1473"/>
      <c r="T54" s="1473"/>
      <c r="U54" s="1473"/>
      <c r="V54" s="1473"/>
      <c r="W54" s="1473"/>
      <c r="X54" s="1473"/>
      <c r="Y54" s="1473"/>
      <c r="Z54" s="1473"/>
      <c r="AA54" s="1473"/>
      <c r="AB54" s="1473"/>
      <c r="AC54" s="1473"/>
      <c r="AD54" s="1473"/>
    </row>
    <row r="55" spans="1:30">
      <c r="A55" s="1489">
        <v>1995</v>
      </c>
      <c r="B55" s="1469" t="s">
        <v>414</v>
      </c>
      <c r="C55" s="1479" t="s">
        <v>414</v>
      </c>
      <c r="D55" s="1477" t="s">
        <v>414</v>
      </c>
      <c r="E55" s="1480" t="s">
        <v>414</v>
      </c>
      <c r="F55" s="38">
        <v>5261.1</v>
      </c>
      <c r="G55" s="341">
        <v>55241.599999999999</v>
      </c>
      <c r="H55" s="1469" t="s">
        <v>414</v>
      </c>
      <c r="I55" s="1479" t="s">
        <v>414</v>
      </c>
      <c r="J55" s="1477" t="s">
        <v>414</v>
      </c>
      <c r="K55" s="1480" t="s">
        <v>414</v>
      </c>
      <c r="L55" s="38">
        <v>2666.2</v>
      </c>
      <c r="M55" s="341">
        <v>27995.1</v>
      </c>
      <c r="N55" s="1455">
        <v>147.19999999999999</v>
      </c>
      <c r="O55" s="1455">
        <v>1545.6</v>
      </c>
      <c r="P55" s="348">
        <v>8074.5</v>
      </c>
      <c r="Q55" s="342">
        <v>84782.3</v>
      </c>
      <c r="S55" s="1473"/>
      <c r="T55" s="1473"/>
      <c r="U55" s="1473"/>
      <c r="V55" s="1473"/>
      <c r="W55" s="1473"/>
      <c r="X55" s="1473"/>
      <c r="Y55" s="1473"/>
      <c r="Z55" s="1473"/>
      <c r="AA55" s="1473"/>
      <c r="AB55" s="1473"/>
      <c r="AC55" s="1473"/>
      <c r="AD55" s="1473"/>
    </row>
    <row r="56" spans="1:30">
      <c r="A56" s="1489">
        <v>1996</v>
      </c>
      <c r="B56" s="1469" t="s">
        <v>414</v>
      </c>
      <c r="C56" s="1479" t="s">
        <v>414</v>
      </c>
      <c r="D56" s="1477" t="s">
        <v>414</v>
      </c>
      <c r="E56" s="1480" t="s">
        <v>414</v>
      </c>
      <c r="F56" s="38">
        <v>5806</v>
      </c>
      <c r="G56" s="341">
        <v>60961.3</v>
      </c>
      <c r="H56" s="1469" t="s">
        <v>414</v>
      </c>
      <c r="I56" s="1479" t="s">
        <v>414</v>
      </c>
      <c r="J56" s="1477" t="s">
        <v>414</v>
      </c>
      <c r="K56" s="1480" t="s">
        <v>414</v>
      </c>
      <c r="L56" s="38">
        <v>3350.8</v>
      </c>
      <c r="M56" s="341">
        <v>35182.400000000001</v>
      </c>
      <c r="N56" s="1455">
        <v>149.6</v>
      </c>
      <c r="O56" s="1455">
        <v>1570.7</v>
      </c>
      <c r="P56" s="348">
        <v>9306.4</v>
      </c>
      <c r="Q56" s="342">
        <v>97714.4</v>
      </c>
    </row>
    <row r="57" spans="1:30">
      <c r="A57" s="1489">
        <v>1997</v>
      </c>
      <c r="B57" s="1469" t="s">
        <v>414</v>
      </c>
      <c r="C57" s="1479" t="s">
        <v>414</v>
      </c>
      <c r="D57" s="1477" t="s">
        <v>414</v>
      </c>
      <c r="E57" s="1480" t="s">
        <v>414</v>
      </c>
      <c r="F57" s="38">
        <v>5878</v>
      </c>
      <c r="G57" s="341">
        <v>61719.6</v>
      </c>
      <c r="H57" s="1469" t="s">
        <v>414</v>
      </c>
      <c r="I57" s="1479" t="s">
        <v>414</v>
      </c>
      <c r="J57" s="1477" t="s">
        <v>414</v>
      </c>
      <c r="K57" s="1480" t="s">
        <v>414</v>
      </c>
      <c r="L57" s="38">
        <v>3359.1</v>
      </c>
      <c r="M57" s="341">
        <v>35270.9</v>
      </c>
      <c r="N57" s="1455">
        <v>203.9</v>
      </c>
      <c r="O57" s="1455">
        <v>2140.9</v>
      </c>
      <c r="P57" s="348">
        <v>9441</v>
      </c>
      <c r="Q57" s="342">
        <v>99131.4</v>
      </c>
    </row>
    <row r="58" spans="1:30">
      <c r="A58" s="1489">
        <v>1998</v>
      </c>
      <c r="B58" s="1469" t="s">
        <v>414</v>
      </c>
      <c r="C58" s="1479" t="s">
        <v>414</v>
      </c>
      <c r="D58" s="1477" t="s">
        <v>414</v>
      </c>
      <c r="E58" s="1480" t="s">
        <v>414</v>
      </c>
      <c r="F58" s="38">
        <v>5762</v>
      </c>
      <c r="G58" s="341">
        <v>60500.9</v>
      </c>
      <c r="H58" s="1469" t="s">
        <v>414</v>
      </c>
      <c r="I58" s="1479" t="s">
        <v>414</v>
      </c>
      <c r="J58" s="1477" t="s">
        <v>414</v>
      </c>
      <c r="K58" s="1480" t="s">
        <v>414</v>
      </c>
      <c r="L58" s="38">
        <v>3490.8</v>
      </c>
      <c r="M58" s="341">
        <v>36653.4</v>
      </c>
      <c r="N58" s="1455">
        <v>136.80000000000001</v>
      </c>
      <c r="O58" s="1455">
        <v>1436.5</v>
      </c>
      <c r="P58" s="348">
        <v>9389.6</v>
      </c>
      <c r="Q58" s="342">
        <v>98590.799999999886</v>
      </c>
    </row>
    <row r="59" spans="1:30">
      <c r="A59" s="1490">
        <v>1999</v>
      </c>
      <c r="B59" s="1481" t="s">
        <v>414</v>
      </c>
      <c r="C59" s="1482" t="s">
        <v>414</v>
      </c>
      <c r="D59" s="1483" t="s">
        <v>414</v>
      </c>
      <c r="E59" s="1484" t="s">
        <v>414</v>
      </c>
      <c r="F59" s="343">
        <v>5749.4</v>
      </c>
      <c r="G59" s="344">
        <v>60368.6</v>
      </c>
      <c r="H59" s="1481" t="s">
        <v>414</v>
      </c>
      <c r="I59" s="1482" t="s">
        <v>414</v>
      </c>
      <c r="J59" s="1483" t="s">
        <v>414</v>
      </c>
      <c r="K59" s="1484" t="s">
        <v>414</v>
      </c>
      <c r="L59" s="343">
        <v>3612.5</v>
      </c>
      <c r="M59" s="344">
        <v>37931.199999999997</v>
      </c>
      <c r="N59" s="1474">
        <v>65</v>
      </c>
      <c r="O59" s="1475">
        <v>682.5</v>
      </c>
      <c r="P59" s="349">
        <v>9426.9</v>
      </c>
      <c r="Q59" s="345">
        <v>98982.3</v>
      </c>
    </row>
    <row r="60" spans="1:30">
      <c r="A60" s="1488">
        <v>2000</v>
      </c>
      <c r="B60" s="1469" t="s">
        <v>414</v>
      </c>
      <c r="C60" s="1476" t="s">
        <v>414</v>
      </c>
      <c r="D60" s="1477" t="s">
        <v>414</v>
      </c>
      <c r="E60" s="1478" t="s">
        <v>414</v>
      </c>
      <c r="F60" s="38">
        <v>5544.5</v>
      </c>
      <c r="G60" s="339">
        <v>58217.2</v>
      </c>
      <c r="H60" s="1469" t="s">
        <v>414</v>
      </c>
      <c r="I60" s="1476" t="s">
        <v>414</v>
      </c>
      <c r="J60" s="1477" t="s">
        <v>414</v>
      </c>
      <c r="K60" s="1478" t="s">
        <v>414</v>
      </c>
      <c r="L60" s="38">
        <v>3526.2</v>
      </c>
      <c r="M60" s="339">
        <v>37025.1</v>
      </c>
      <c r="N60" s="1455">
        <v>77.2</v>
      </c>
      <c r="O60" s="1455">
        <v>810.6</v>
      </c>
      <c r="P60" s="348">
        <v>9147.9</v>
      </c>
      <c r="Q60" s="340">
        <v>96052.9</v>
      </c>
    </row>
    <row r="61" spans="1:30">
      <c r="A61" s="1489">
        <v>2001</v>
      </c>
      <c r="B61" s="1469" t="s">
        <v>414</v>
      </c>
      <c r="C61" s="1479" t="s">
        <v>414</v>
      </c>
      <c r="D61" s="1477" t="s">
        <v>414</v>
      </c>
      <c r="E61" s="1480" t="s">
        <v>414</v>
      </c>
      <c r="F61" s="38">
        <v>5727.9</v>
      </c>
      <c r="G61" s="341">
        <v>60142.6</v>
      </c>
      <c r="H61" s="1469" t="s">
        <v>414</v>
      </c>
      <c r="I61" s="1479" t="s">
        <v>414</v>
      </c>
      <c r="J61" s="1477" t="s">
        <v>414</v>
      </c>
      <c r="K61" s="1480" t="s">
        <v>414</v>
      </c>
      <c r="L61" s="38">
        <v>4042.5</v>
      </c>
      <c r="M61" s="341">
        <v>42446</v>
      </c>
      <c r="N61" s="1455">
        <v>2.2000000000000002</v>
      </c>
      <c r="O61" s="1455">
        <v>23.1</v>
      </c>
      <c r="P61" s="348">
        <v>9772.6</v>
      </c>
      <c r="Q61" s="342">
        <v>102611.7</v>
      </c>
    </row>
    <row r="62" spans="1:30">
      <c r="A62" s="1489">
        <v>2002</v>
      </c>
      <c r="B62" s="1469" t="s">
        <v>414</v>
      </c>
      <c r="C62" s="1479" t="s">
        <v>414</v>
      </c>
      <c r="D62" s="1477" t="s">
        <v>414</v>
      </c>
      <c r="E62" s="1480" t="s">
        <v>414</v>
      </c>
      <c r="F62" s="38">
        <v>5483.6</v>
      </c>
      <c r="G62" s="341">
        <v>57578.5</v>
      </c>
      <c r="H62" s="1469" t="s">
        <v>414</v>
      </c>
      <c r="I62" s="1479" t="s">
        <v>414</v>
      </c>
      <c r="J62" s="1477" t="s">
        <v>414</v>
      </c>
      <c r="K62" s="1480" t="s">
        <v>414</v>
      </c>
      <c r="L62" s="38">
        <v>3951.4</v>
      </c>
      <c r="M62" s="341">
        <v>41490.199999999997</v>
      </c>
      <c r="N62" s="1455">
        <v>107.1</v>
      </c>
      <c r="O62" s="1455">
        <v>1124.5</v>
      </c>
      <c r="P62" s="348">
        <v>9542.1</v>
      </c>
      <c r="Q62" s="342">
        <v>100193.2</v>
      </c>
    </row>
    <row r="63" spans="1:30">
      <c r="A63" s="1489">
        <v>2003</v>
      </c>
      <c r="B63" s="1469" t="s">
        <v>414</v>
      </c>
      <c r="C63" s="1479" t="s">
        <v>414</v>
      </c>
      <c r="D63" s="1477" t="s">
        <v>414</v>
      </c>
      <c r="E63" s="1480" t="s">
        <v>414</v>
      </c>
      <c r="F63" s="38">
        <v>5432.5</v>
      </c>
      <c r="G63" s="341">
        <v>57229.5</v>
      </c>
      <c r="H63" s="1469" t="s">
        <v>414</v>
      </c>
      <c r="I63" s="1479" t="s">
        <v>414</v>
      </c>
      <c r="J63" s="1477" t="s">
        <v>414</v>
      </c>
      <c r="K63" s="1480" t="s">
        <v>414</v>
      </c>
      <c r="L63" s="38">
        <v>4165.3999999999996</v>
      </c>
      <c r="M63" s="341">
        <v>43881</v>
      </c>
      <c r="N63" s="1455">
        <v>141.4</v>
      </c>
      <c r="O63" s="1455">
        <v>1489.6</v>
      </c>
      <c r="P63" s="348">
        <v>9739.2999999999993</v>
      </c>
      <c r="Q63" s="342">
        <v>102600.10000000002</v>
      </c>
    </row>
    <row r="64" spans="1:30">
      <c r="A64" s="1489">
        <v>2004</v>
      </c>
      <c r="B64" s="1469" t="s">
        <v>414</v>
      </c>
      <c r="C64" s="1479" t="s">
        <v>414</v>
      </c>
      <c r="D64" s="1477" t="s">
        <v>414</v>
      </c>
      <c r="E64" s="1480" t="s">
        <v>414</v>
      </c>
      <c r="F64" s="38">
        <v>5455.4</v>
      </c>
      <c r="G64" s="341">
        <v>57546.3</v>
      </c>
      <c r="H64" s="1469" t="s">
        <v>414</v>
      </c>
      <c r="I64" s="1479" t="s">
        <v>414</v>
      </c>
      <c r="J64" s="1477" t="s">
        <v>414</v>
      </c>
      <c r="K64" s="1480" t="s">
        <v>414</v>
      </c>
      <c r="L64" s="38">
        <v>4102</v>
      </c>
      <c r="M64" s="341">
        <v>43269.5</v>
      </c>
      <c r="N64" s="1455">
        <v>134.9</v>
      </c>
      <c r="O64" s="1455">
        <v>1420.8</v>
      </c>
      <c r="P64" s="348">
        <v>9692.2999999999993</v>
      </c>
      <c r="Q64" s="342">
        <v>102236.59999999993</v>
      </c>
    </row>
    <row r="65" spans="1:17">
      <c r="A65" s="1489">
        <v>2005</v>
      </c>
      <c r="B65" s="1455">
        <v>4298</v>
      </c>
      <c r="C65" s="1485">
        <v>45318.1</v>
      </c>
      <c r="D65" s="1455">
        <v>989</v>
      </c>
      <c r="E65" s="1485">
        <v>10428</v>
      </c>
      <c r="F65" s="38">
        <f>B65+D65</f>
        <v>5287</v>
      </c>
      <c r="G65" s="341">
        <f>C65+E65</f>
        <v>55746.1</v>
      </c>
      <c r="H65" s="1455">
        <v>1257.2</v>
      </c>
      <c r="I65" s="1485">
        <v>13255.9</v>
      </c>
      <c r="J65" s="1455">
        <v>2832.1</v>
      </c>
      <c r="K65" s="1485">
        <v>29861.7</v>
      </c>
      <c r="L65" s="38">
        <f>H65+J65</f>
        <v>4089.3</v>
      </c>
      <c r="M65" s="341">
        <f>I65+K65</f>
        <v>43117.599999999999</v>
      </c>
      <c r="N65" s="1455">
        <v>186.5</v>
      </c>
      <c r="O65" s="1455">
        <v>1965.9</v>
      </c>
      <c r="P65" s="348">
        <v>9562.7999999999993</v>
      </c>
      <c r="Q65" s="342">
        <v>100829.60000000003</v>
      </c>
    </row>
    <row r="66" spans="1:17">
      <c r="A66" s="1489">
        <v>2006</v>
      </c>
      <c r="B66" s="1455">
        <v>4210.2</v>
      </c>
      <c r="C66" s="1485">
        <v>44432.2</v>
      </c>
      <c r="D66" s="1455">
        <v>902.1</v>
      </c>
      <c r="E66" s="1485">
        <v>9517.6</v>
      </c>
      <c r="F66" s="38">
        <f t="shared" ref="F66:G79" si="4">B66+D66</f>
        <v>5112.3</v>
      </c>
      <c r="G66" s="341">
        <f t="shared" si="4"/>
        <v>53949.799999999996</v>
      </c>
      <c r="H66" s="1455">
        <v>1189</v>
      </c>
      <c r="I66" s="1485">
        <v>12543.5</v>
      </c>
      <c r="J66" s="1455">
        <v>2796.1</v>
      </c>
      <c r="K66" s="1485">
        <v>29497.9</v>
      </c>
      <c r="L66" s="38">
        <f t="shared" ref="L66:M79" si="5">H66+J66</f>
        <v>3985.1</v>
      </c>
      <c r="M66" s="341">
        <f t="shared" si="5"/>
        <v>42041.4</v>
      </c>
      <c r="N66" s="1455">
        <v>172</v>
      </c>
      <c r="O66" s="1455">
        <v>1814.7</v>
      </c>
      <c r="P66" s="348">
        <v>9269.4</v>
      </c>
      <c r="Q66" s="342">
        <v>97805.90000000014</v>
      </c>
    </row>
    <row r="67" spans="1:17">
      <c r="A67" s="1489">
        <v>2007</v>
      </c>
      <c r="B67" s="1455">
        <v>4003.4</v>
      </c>
      <c r="C67" s="1485">
        <v>42231.4</v>
      </c>
      <c r="D67" s="1455">
        <v>864.4</v>
      </c>
      <c r="E67" s="1485">
        <v>9119.9</v>
      </c>
      <c r="F67" s="38">
        <f t="shared" si="4"/>
        <v>4867.8</v>
      </c>
      <c r="G67" s="341">
        <f t="shared" si="4"/>
        <v>51351.3</v>
      </c>
      <c r="H67" s="1455">
        <v>1119.4000000000001</v>
      </c>
      <c r="I67" s="1485">
        <v>11811</v>
      </c>
      <c r="J67" s="1455">
        <v>2494.6999999999998</v>
      </c>
      <c r="K67" s="1485">
        <v>26327.1</v>
      </c>
      <c r="L67" s="38">
        <f t="shared" si="5"/>
        <v>3614.1</v>
      </c>
      <c r="M67" s="341">
        <f t="shared" si="5"/>
        <v>38138.1</v>
      </c>
      <c r="N67" s="1455">
        <v>170.7</v>
      </c>
      <c r="O67" s="1455">
        <v>1800.8</v>
      </c>
      <c r="P67" s="348">
        <v>8652.6</v>
      </c>
      <c r="Q67" s="342">
        <v>91290.2</v>
      </c>
    </row>
    <row r="68" spans="1:17">
      <c r="A68" s="1489">
        <v>2008</v>
      </c>
      <c r="B68" s="1455">
        <v>3984.7231644731714</v>
      </c>
      <c r="C68" s="1485">
        <v>42197.3</v>
      </c>
      <c r="D68" s="1455">
        <v>854.11407464562694</v>
      </c>
      <c r="E68" s="1485">
        <v>9013.6</v>
      </c>
      <c r="F68" s="38">
        <f t="shared" si="4"/>
        <v>4838.8372391187986</v>
      </c>
      <c r="G68" s="341">
        <f t="shared" si="4"/>
        <v>51210.9</v>
      </c>
      <c r="H68" s="1455">
        <v>1157.8821776650411</v>
      </c>
      <c r="I68" s="1485">
        <v>12176.8</v>
      </c>
      <c r="J68" s="1455">
        <v>2508.4710456423818</v>
      </c>
      <c r="K68" s="1485">
        <v>26384.7</v>
      </c>
      <c r="L68" s="38">
        <f t="shared" si="5"/>
        <v>3666.3532233074229</v>
      </c>
      <c r="M68" s="341">
        <f t="shared" si="5"/>
        <v>38561.5</v>
      </c>
      <c r="N68" s="1455">
        <v>180.00953757378099</v>
      </c>
      <c r="O68" s="1455">
        <v>1900.7</v>
      </c>
      <c r="P68" s="348">
        <v>8685.2000000000007</v>
      </c>
      <c r="Q68" s="342">
        <v>91673.1</v>
      </c>
    </row>
    <row r="69" spans="1:17">
      <c r="A69" s="1490">
        <v>2009</v>
      </c>
      <c r="B69" s="1474">
        <v>3421.4794389663225</v>
      </c>
      <c r="C69" s="1486">
        <v>36171.061733797003</v>
      </c>
      <c r="D69" s="1474">
        <v>821.74527779024334</v>
      </c>
      <c r="E69" s="1486">
        <v>8678.1362961750001</v>
      </c>
      <c r="F69" s="343">
        <f t="shared" si="4"/>
        <v>4243.2247167565656</v>
      </c>
      <c r="G69" s="344">
        <f t="shared" si="4"/>
        <v>44849.198029972002</v>
      </c>
      <c r="H69" s="1474">
        <v>1186.2118893894574</v>
      </c>
      <c r="I69" s="1486">
        <v>12526.425094348144</v>
      </c>
      <c r="J69" s="1474">
        <v>2514.4748027285605</v>
      </c>
      <c r="K69" s="1486">
        <v>26548.997315593024</v>
      </c>
      <c r="L69" s="343">
        <f t="shared" si="5"/>
        <v>3700.6866921180181</v>
      </c>
      <c r="M69" s="344">
        <f t="shared" si="5"/>
        <v>39075.422409941166</v>
      </c>
      <c r="N69" s="1474">
        <v>217.38859112541564</v>
      </c>
      <c r="O69" s="1475">
        <v>2291.5795600868314</v>
      </c>
      <c r="P69" s="349">
        <v>8161.3</v>
      </c>
      <c r="Q69" s="345">
        <v>86216.2</v>
      </c>
    </row>
    <row r="70" spans="1:17">
      <c r="A70" s="1488">
        <v>2010</v>
      </c>
      <c r="B70" s="1455">
        <v>3650.0375800403813</v>
      </c>
      <c r="C70" s="1487">
        <v>38677.391023540004</v>
      </c>
      <c r="D70" s="1455">
        <v>881.00375173941723</v>
      </c>
      <c r="E70" s="1487">
        <v>9332.8082508700008</v>
      </c>
      <c r="F70" s="38">
        <f t="shared" si="4"/>
        <v>4531.0413317797984</v>
      </c>
      <c r="G70" s="339">
        <f t="shared" si="4"/>
        <v>48010.199274410006</v>
      </c>
      <c r="H70" s="1455">
        <v>1365.4555156325032</v>
      </c>
      <c r="I70" s="1487">
        <v>14465.257677185935</v>
      </c>
      <c r="J70" s="1455">
        <v>2905.5226968316251</v>
      </c>
      <c r="K70" s="1487">
        <v>30785.671772283607</v>
      </c>
      <c r="L70" s="38">
        <f t="shared" si="5"/>
        <v>4270.9782124641279</v>
      </c>
      <c r="M70" s="339">
        <f t="shared" si="5"/>
        <v>45250.929449469542</v>
      </c>
      <c r="N70" s="1455">
        <v>177.18045575607383</v>
      </c>
      <c r="O70" s="1455">
        <v>1877.2712761204541</v>
      </c>
      <c r="P70" s="348">
        <v>8979.2000000000007</v>
      </c>
      <c r="Q70" s="340">
        <v>95138.4</v>
      </c>
    </row>
    <row r="71" spans="1:17">
      <c r="A71" s="1489">
        <v>2011</v>
      </c>
      <c r="B71" s="1455">
        <v>3544.5177146528308</v>
      </c>
      <c r="C71" s="1485">
        <v>37545.675106721006</v>
      </c>
      <c r="D71" s="1455">
        <v>782.88388973771578</v>
      </c>
      <c r="E71" s="1485">
        <v>8290.2047356210005</v>
      </c>
      <c r="F71" s="38">
        <f t="shared" si="4"/>
        <v>4327.4016043905467</v>
      </c>
      <c r="G71" s="341">
        <f t="shared" si="4"/>
        <v>45835.879842342008</v>
      </c>
      <c r="H71" s="1455">
        <v>1159.817389699693</v>
      </c>
      <c r="I71" s="1485">
        <v>12283.073733192514</v>
      </c>
      <c r="J71" s="1455">
        <v>2443.9446972930191</v>
      </c>
      <c r="K71" s="1485">
        <v>25889.047704155979</v>
      </c>
      <c r="L71" s="38">
        <f t="shared" si="5"/>
        <v>3603.7620869927123</v>
      </c>
      <c r="M71" s="341">
        <f t="shared" si="5"/>
        <v>38172.121437348491</v>
      </c>
      <c r="N71" s="1455">
        <v>154.63630861674156</v>
      </c>
      <c r="O71" s="1455">
        <v>1637.598720309496</v>
      </c>
      <c r="P71" s="348">
        <v>8085.8</v>
      </c>
      <c r="Q71" s="342">
        <v>85645.6</v>
      </c>
    </row>
    <row r="72" spans="1:17">
      <c r="A72" s="1489">
        <v>2012</v>
      </c>
      <c r="B72" s="1455">
        <v>3542.7413316356624</v>
      </c>
      <c r="C72" s="1485">
        <v>37484.925936778105</v>
      </c>
      <c r="D72" s="1455">
        <v>801.4332508011305</v>
      </c>
      <c r="E72" s="1485">
        <v>8478.1856781380029</v>
      </c>
      <c r="F72" s="38">
        <f t="shared" si="4"/>
        <v>4344.1745824367927</v>
      </c>
      <c r="G72" s="341">
        <f t="shared" si="4"/>
        <v>45963.11161491611</v>
      </c>
      <c r="H72" s="1455">
        <v>1196.6695217189354</v>
      </c>
      <c r="I72" s="1485">
        <v>12661.48046787756</v>
      </c>
      <c r="J72" s="1455">
        <v>2468.9750847144169</v>
      </c>
      <c r="K72" s="1485">
        <v>26130.96032531415</v>
      </c>
      <c r="L72" s="38">
        <f t="shared" si="5"/>
        <v>3665.6446064333522</v>
      </c>
      <c r="M72" s="341">
        <f t="shared" si="5"/>
        <v>38792.440793191709</v>
      </c>
      <c r="N72" s="1455">
        <v>148.4058161801789</v>
      </c>
      <c r="O72" s="1455">
        <v>1570.2299434706717</v>
      </c>
      <c r="P72" s="348">
        <v>8158.2250050503235</v>
      </c>
      <c r="Q72" s="342">
        <v>86325.782351578484</v>
      </c>
    </row>
    <row r="73" spans="1:17">
      <c r="A73" s="1489">
        <v>2013</v>
      </c>
      <c r="B73" s="1455">
        <v>3627.3230662095111</v>
      </c>
      <c r="C73" s="1485">
        <v>38572.429434019003</v>
      </c>
      <c r="D73" s="1455">
        <v>819.14445046701451</v>
      </c>
      <c r="E73" s="1485">
        <v>8704.0306067480014</v>
      </c>
      <c r="F73" s="38">
        <f t="shared" si="4"/>
        <v>4446.4675166765255</v>
      </c>
      <c r="G73" s="341">
        <f t="shared" si="4"/>
        <v>47276.460040767008</v>
      </c>
      <c r="H73" s="1455">
        <v>1204.2424930758923</v>
      </c>
      <c r="I73" s="1485">
        <v>12790.786275041422</v>
      </c>
      <c r="J73" s="1455">
        <v>2473.7386571432867</v>
      </c>
      <c r="K73" s="1485">
        <v>26279.114664131484</v>
      </c>
      <c r="L73" s="38">
        <f t="shared" si="5"/>
        <v>3677.9811502191787</v>
      </c>
      <c r="M73" s="341">
        <f t="shared" si="5"/>
        <v>39069.900939172905</v>
      </c>
      <c r="N73" s="1455">
        <v>152.64574787374585</v>
      </c>
      <c r="O73" s="1455">
        <v>1622.2368157796263</v>
      </c>
      <c r="P73" s="348">
        <v>8277.0944147694499</v>
      </c>
      <c r="Q73" s="342">
        <v>87968.597795719528</v>
      </c>
    </row>
    <row r="74" spans="1:17">
      <c r="A74" s="1489">
        <v>2014</v>
      </c>
      <c r="B74" s="1455">
        <v>3410.3972052618806</v>
      </c>
      <c r="C74" s="1485">
        <v>36263.816274877005</v>
      </c>
      <c r="D74" s="1455">
        <v>712.95665283609333</v>
      </c>
      <c r="E74" s="1485">
        <v>7577.9652374859998</v>
      </c>
      <c r="F74" s="38">
        <f t="shared" si="4"/>
        <v>4123.3538580979739</v>
      </c>
      <c r="G74" s="341">
        <f t="shared" si="4"/>
        <v>43841.781512363006</v>
      </c>
      <c r="H74" s="1455">
        <v>980.63363749940379</v>
      </c>
      <c r="I74" s="1485">
        <v>10423.643860056012</v>
      </c>
      <c r="J74" s="1455">
        <v>1999.1197194391893</v>
      </c>
      <c r="K74" s="1485">
        <v>21252.655795773142</v>
      </c>
      <c r="L74" s="38">
        <f t="shared" si="5"/>
        <v>2979.7533569385932</v>
      </c>
      <c r="M74" s="341">
        <f t="shared" si="5"/>
        <v>31676.299655829156</v>
      </c>
      <c r="N74" s="1455">
        <v>177.3125345628485</v>
      </c>
      <c r="O74" s="1455">
        <v>1891.0384067976474</v>
      </c>
      <c r="P74" s="348">
        <v>7280.4197495994158</v>
      </c>
      <c r="Q74" s="342">
        <v>77409.119574989789</v>
      </c>
    </row>
    <row r="75" spans="1:17">
      <c r="A75" s="1489">
        <v>2015</v>
      </c>
      <c r="B75" s="1455">
        <v>3522.7616740966923</v>
      </c>
      <c r="C75" s="1485">
        <v>37559.635195127994</v>
      </c>
      <c r="D75" s="1455">
        <v>740.54716276384522</v>
      </c>
      <c r="E75" s="1485">
        <v>7890.5181577660005</v>
      </c>
      <c r="F75" s="38">
        <f t="shared" si="4"/>
        <v>4263.3088368605377</v>
      </c>
      <c r="G75" s="341">
        <f t="shared" si="4"/>
        <v>45450.153352893991</v>
      </c>
      <c r="H75" s="1455">
        <v>1057.1634652972291</v>
      </c>
      <c r="I75" s="1485">
        <v>11257.688318291201</v>
      </c>
      <c r="J75" s="1455">
        <v>2171.1355106019505</v>
      </c>
      <c r="K75" s="1485">
        <v>23123.104062590908</v>
      </c>
      <c r="L75" s="38">
        <f t="shared" si="5"/>
        <v>3228.2989758991798</v>
      </c>
      <c r="M75" s="341">
        <f t="shared" si="5"/>
        <v>34380.792380882107</v>
      </c>
      <c r="N75" s="1455">
        <v>115.95682018521987</v>
      </c>
      <c r="O75" s="1455">
        <v>1236.9556900010557</v>
      </c>
      <c r="P75" s="348">
        <v>7607.5646329449382</v>
      </c>
      <c r="Q75" s="342">
        <v>81067.901423777163</v>
      </c>
    </row>
    <row r="76" spans="1:17">
      <c r="A76" s="1489">
        <v>2016</v>
      </c>
      <c r="B76" s="1455">
        <v>3836.3584581271775</v>
      </c>
      <c r="C76" s="1485">
        <v>41022.704505940004</v>
      </c>
      <c r="D76" s="1455">
        <v>801.51180511781627</v>
      </c>
      <c r="E76" s="1485">
        <v>8566.8229651750007</v>
      </c>
      <c r="F76" s="38">
        <f t="shared" si="4"/>
        <v>4637.870263244994</v>
      </c>
      <c r="G76" s="341">
        <f t="shared" si="4"/>
        <v>49589.527471115005</v>
      </c>
      <c r="H76" s="1455">
        <v>1152.6815890783148</v>
      </c>
      <c r="I76" s="1485">
        <v>12316.75798453786</v>
      </c>
      <c r="J76" s="1455">
        <v>2368.4610261057092</v>
      </c>
      <c r="K76" s="1485">
        <v>25309.234459076906</v>
      </c>
      <c r="L76" s="38">
        <f t="shared" si="5"/>
        <v>3521.1426151840242</v>
      </c>
      <c r="M76" s="341">
        <f t="shared" si="5"/>
        <v>37625.99244361477</v>
      </c>
      <c r="N76" s="1455">
        <v>96.121355104837562</v>
      </c>
      <c r="O76" s="1455">
        <v>1027.647302470222</v>
      </c>
      <c r="P76" s="348">
        <v>8255.1342335338559</v>
      </c>
      <c r="Q76" s="342">
        <v>88243.167217199996</v>
      </c>
    </row>
    <row r="77" spans="1:17">
      <c r="A77" s="1489">
        <v>2017</v>
      </c>
      <c r="B77" s="1455">
        <v>3847.7460000000001</v>
      </c>
      <c r="C77" s="1485">
        <v>41058.748244169597</v>
      </c>
      <c r="D77" s="1455">
        <v>905.81100000000015</v>
      </c>
      <c r="E77" s="1485">
        <v>9665.0694472600026</v>
      </c>
      <c r="F77" s="38">
        <f t="shared" si="4"/>
        <v>4753.5570000000007</v>
      </c>
      <c r="G77" s="341">
        <f t="shared" si="4"/>
        <v>50723.817691429598</v>
      </c>
      <c r="H77" s="1455">
        <v>1238.7572516670562</v>
      </c>
      <c r="I77" s="1485">
        <v>13218.065533287003</v>
      </c>
      <c r="J77" s="1455">
        <v>2427.2687824260001</v>
      </c>
      <c r="K77" s="1485">
        <v>25902.114578212997</v>
      </c>
      <c r="L77" s="38">
        <f t="shared" si="5"/>
        <v>3666.0260340930563</v>
      </c>
      <c r="M77" s="341">
        <f t="shared" si="5"/>
        <v>39120.180111499998</v>
      </c>
      <c r="N77" s="1455">
        <v>107.89971932586282</v>
      </c>
      <c r="O77" s="1455">
        <v>1152.2239240501822</v>
      </c>
      <c r="P77" s="348">
        <v>8527.4827534189189</v>
      </c>
      <c r="Q77" s="342">
        <v>90996.221726979798</v>
      </c>
    </row>
    <row r="78" spans="1:17">
      <c r="A78" s="1489">
        <v>2018</v>
      </c>
      <c r="B78" s="1455">
        <v>3854.9198167295876</v>
      </c>
      <c r="C78" s="1485">
        <v>41132.713413059901</v>
      </c>
      <c r="D78" s="1455">
        <v>802.31710169693304</v>
      </c>
      <c r="E78" s="1485">
        <v>8559.0389524500079</v>
      </c>
      <c r="F78" s="38">
        <f t="shared" si="4"/>
        <v>4657.2369184265208</v>
      </c>
      <c r="G78" s="341">
        <f t="shared" si="4"/>
        <v>49691.752365509907</v>
      </c>
      <c r="H78" s="1455">
        <v>1117.9152635170003</v>
      </c>
      <c r="I78" s="1485">
        <v>11925.785895784822</v>
      </c>
      <c r="J78" s="1455">
        <v>2275.6416101114</v>
      </c>
      <c r="K78" s="1485">
        <v>24278.826483839071</v>
      </c>
      <c r="L78" s="38">
        <f t="shared" si="5"/>
        <v>3393.5568736284004</v>
      </c>
      <c r="M78" s="341">
        <f t="shared" si="5"/>
        <v>36204.612379623897</v>
      </c>
      <c r="N78" s="1455">
        <v>131.96193493334775</v>
      </c>
      <c r="O78" s="1455">
        <v>1410.0463273069997</v>
      </c>
      <c r="P78" s="348">
        <v>8182.7557269882691</v>
      </c>
      <c r="Q78" s="342">
        <v>87306.411072440795</v>
      </c>
    </row>
    <row r="79" spans="1:17">
      <c r="A79" s="1490">
        <v>2019</v>
      </c>
      <c r="B79" s="1474">
        <v>4200.7408816692532</v>
      </c>
      <c r="C79" s="1486">
        <v>44813.140046417997</v>
      </c>
      <c r="D79" s="1474">
        <v>837.95548207248396</v>
      </c>
      <c r="E79" s="1486">
        <v>8942.578562900002</v>
      </c>
      <c r="F79" s="343">
        <f t="shared" si="4"/>
        <v>5038.6963637417375</v>
      </c>
      <c r="G79" s="344">
        <f t="shared" si="4"/>
        <v>53755.718609317999</v>
      </c>
      <c r="H79" s="1474">
        <v>1201.4750959205983</v>
      </c>
      <c r="I79" s="1486">
        <v>12826.305476369995</v>
      </c>
      <c r="J79" s="1474">
        <v>2173.2346050440929</v>
      </c>
      <c r="K79" s="1486">
        <v>23200.395458900002</v>
      </c>
      <c r="L79" s="343">
        <f t="shared" si="5"/>
        <v>3374.7097009646914</v>
      </c>
      <c r="M79" s="344">
        <f t="shared" si="5"/>
        <v>36026.700935269997</v>
      </c>
      <c r="N79" s="1474">
        <v>151.22340892275872</v>
      </c>
      <c r="O79" s="1475">
        <v>1615.2141925308999</v>
      </c>
      <c r="P79" s="349">
        <v>8564.6294736291857</v>
      </c>
      <c r="Q79" s="345">
        <v>91397.6337371189</v>
      </c>
    </row>
    <row r="80" spans="1:17">
      <c r="A80" s="1454"/>
      <c r="B80" s="1454"/>
      <c r="C80" s="1454"/>
      <c r="D80" s="1454"/>
      <c r="E80" s="1454"/>
      <c r="F80" s="1454"/>
      <c r="G80" s="1454"/>
      <c r="H80" s="1454"/>
      <c r="I80" s="1454"/>
      <c r="J80" s="1454"/>
      <c r="K80" s="1454"/>
      <c r="L80" s="1454"/>
      <c r="M80" s="1454"/>
      <c r="N80" s="1454"/>
      <c r="O80" s="1454"/>
      <c r="P80" s="1454"/>
      <c r="Q80" s="1454"/>
    </row>
    <row r="81" spans="1:18">
      <c r="A81" s="1436"/>
      <c r="B81" s="1436"/>
      <c r="C81" s="1436"/>
      <c r="D81" s="1436"/>
      <c r="E81" s="1436"/>
      <c r="F81" s="1436"/>
      <c r="G81" s="1436"/>
      <c r="H81" s="1436"/>
      <c r="I81" s="1436"/>
      <c r="J81" s="1436"/>
      <c r="K81" s="1436"/>
      <c r="L81" s="1436"/>
      <c r="M81" s="1436"/>
      <c r="N81" s="1436"/>
      <c r="O81" s="1436"/>
      <c r="P81" s="1436"/>
      <c r="Q81" s="1436"/>
    </row>
    <row r="82" spans="1:18">
      <c r="A82" s="1451" t="s">
        <v>342</v>
      </c>
      <c r="B82" s="1451"/>
      <c r="C82" s="1451"/>
      <c r="D82" s="1451"/>
      <c r="E82" s="1451"/>
      <c r="F82" s="1451"/>
      <c r="G82" s="1451"/>
      <c r="H82" s="1451"/>
      <c r="I82" s="1451"/>
      <c r="J82" s="1451"/>
      <c r="K82" s="1451"/>
      <c r="L82" s="1451"/>
      <c r="M82" s="1451"/>
      <c r="N82" s="1451"/>
      <c r="O82" s="1451"/>
      <c r="P82" s="1451"/>
      <c r="Q82" s="1451"/>
    </row>
    <row r="83" spans="1:18">
      <c r="A83" s="1451" t="s">
        <v>410</v>
      </c>
      <c r="B83" s="1451"/>
      <c r="C83" s="1451"/>
      <c r="D83" s="1451"/>
      <c r="E83" s="1451"/>
      <c r="F83" s="1451"/>
      <c r="G83" s="1451"/>
      <c r="H83" s="1451"/>
      <c r="I83" s="1451"/>
      <c r="J83" s="1451"/>
      <c r="K83" s="1451"/>
      <c r="L83" s="1451"/>
      <c r="M83" s="1451"/>
      <c r="N83" s="1451"/>
      <c r="O83" s="1451"/>
      <c r="P83" s="1451"/>
      <c r="Q83" s="1451"/>
    </row>
    <row r="84" spans="1:18">
      <c r="A84" s="1451" t="s">
        <v>409</v>
      </c>
      <c r="B84" s="1451"/>
      <c r="C84" s="1451"/>
      <c r="D84" s="1451"/>
      <c r="E84" s="1451"/>
      <c r="F84" s="1451"/>
      <c r="G84" s="1451"/>
      <c r="H84" s="1451"/>
      <c r="I84" s="1451"/>
      <c r="J84" s="1451"/>
      <c r="K84" s="1451"/>
      <c r="L84" s="1451"/>
      <c r="M84" s="1451"/>
      <c r="N84" s="1451"/>
      <c r="O84" s="1451"/>
      <c r="P84" s="1451"/>
      <c r="Q84" s="1451"/>
    </row>
    <row r="85" spans="1:18">
      <c r="A85" s="1451" t="s">
        <v>411</v>
      </c>
      <c r="B85" s="1451"/>
      <c r="C85" s="1451"/>
      <c r="D85" s="1451"/>
      <c r="E85" s="1451"/>
      <c r="F85" s="1451"/>
      <c r="G85" s="1451"/>
      <c r="H85" s="1451"/>
      <c r="I85" s="1451"/>
      <c r="J85" s="1451"/>
      <c r="K85" s="1451"/>
      <c r="L85" s="1451"/>
      <c r="M85" s="1451"/>
      <c r="N85" s="1451"/>
      <c r="O85" s="1451"/>
      <c r="P85" s="1451"/>
      <c r="Q85" s="1451"/>
    </row>
    <row r="89" spans="1:18" ht="15">
      <c r="A89" s="1922" t="s">
        <v>480</v>
      </c>
      <c r="B89" s="1922"/>
      <c r="C89" s="1922"/>
      <c r="D89" s="1922"/>
      <c r="E89" s="1922"/>
      <c r="F89" s="1922"/>
      <c r="G89" s="1922"/>
      <c r="H89" s="1922"/>
      <c r="I89" s="1922"/>
      <c r="J89" s="1922"/>
      <c r="K89" s="1922"/>
      <c r="L89" s="1922"/>
      <c r="M89" s="1922"/>
      <c r="N89" s="1922"/>
      <c r="O89" s="1922"/>
      <c r="P89" s="1922"/>
      <c r="Q89" s="1922"/>
      <c r="R89" s="1922"/>
    </row>
    <row r="90" spans="1:18">
      <c r="A90" s="1462"/>
      <c r="B90" s="1463"/>
      <c r="C90" s="1464"/>
      <c r="D90" s="1465"/>
      <c r="E90" s="1466"/>
      <c r="F90" s="1462"/>
      <c r="G90" s="1466"/>
      <c r="H90" s="1467"/>
      <c r="I90" s="1466"/>
      <c r="J90" s="1468"/>
      <c r="K90" s="1466"/>
      <c r="L90" s="1462"/>
      <c r="M90" s="1466"/>
      <c r="N90" s="1462"/>
      <c r="O90" s="1466"/>
      <c r="P90" s="1462"/>
      <c r="Q90" s="1462"/>
      <c r="R90" s="1454"/>
    </row>
    <row r="91" spans="1:18">
      <c r="A91" s="1469"/>
      <c r="B91" s="1470"/>
      <c r="C91" s="1471"/>
      <c r="D91" s="1470"/>
      <c r="E91" s="1471"/>
      <c r="F91" s="1470"/>
      <c r="G91" s="1471"/>
      <c r="H91" s="1470"/>
      <c r="I91" s="1471"/>
      <c r="J91" s="1470"/>
      <c r="K91" s="1471"/>
      <c r="L91" s="1470"/>
      <c r="M91" s="1471"/>
      <c r="N91" s="1470"/>
      <c r="O91" s="1471"/>
      <c r="P91" s="1470"/>
      <c r="Q91" s="1471"/>
      <c r="R91" s="1454"/>
    </row>
    <row r="92" spans="1:18">
      <c r="A92" s="1472"/>
      <c r="B92" s="1454"/>
      <c r="C92" s="1454"/>
      <c r="D92" s="1431"/>
      <c r="E92" s="1431"/>
      <c r="F92" s="1431"/>
      <c r="G92" s="1431"/>
      <c r="H92" s="1454"/>
      <c r="I92" s="1454"/>
      <c r="J92" s="1431"/>
      <c r="K92" s="1431"/>
      <c r="L92" s="1431"/>
      <c r="M92" s="1431"/>
      <c r="N92" s="1431"/>
      <c r="O92" s="1431"/>
      <c r="P92" s="1431"/>
      <c r="Q92" s="1431"/>
      <c r="R92" s="1454"/>
    </row>
    <row r="93" spans="1:18">
      <c r="A93" s="1472"/>
      <c r="B93" s="1454"/>
      <c r="C93" s="1454"/>
      <c r="D93" s="1431"/>
      <c r="E93" s="1431"/>
      <c r="F93" s="1431"/>
      <c r="G93" s="1431"/>
      <c r="H93" s="1454"/>
      <c r="I93" s="1454"/>
      <c r="J93" s="1431"/>
      <c r="K93" s="1431"/>
      <c r="L93" s="1431"/>
      <c r="M93" s="1431"/>
      <c r="N93" s="1431"/>
      <c r="O93" s="1431"/>
      <c r="P93" s="1431"/>
      <c r="Q93" s="1431"/>
      <c r="R93" s="1454"/>
    </row>
    <row r="94" spans="1:18">
      <c r="A94" s="1472"/>
      <c r="B94" s="1454"/>
      <c r="C94" s="1454"/>
      <c r="D94" s="1431"/>
      <c r="E94" s="1431"/>
      <c r="F94" s="1431"/>
      <c r="G94" s="1431"/>
      <c r="H94" s="1454"/>
      <c r="I94" s="1454"/>
      <c r="J94" s="1431"/>
      <c r="K94" s="1431"/>
      <c r="L94" s="1431"/>
      <c r="M94" s="1431"/>
      <c r="N94" s="1431"/>
      <c r="O94" s="1431"/>
      <c r="P94" s="1431"/>
      <c r="Q94" s="1431"/>
      <c r="R94" s="1454"/>
    </row>
    <row r="95" spans="1:18">
      <c r="A95" s="1472"/>
      <c r="B95" s="1454"/>
      <c r="C95" s="1454"/>
      <c r="D95" s="1431"/>
      <c r="E95" s="1431"/>
      <c r="F95" s="1431"/>
      <c r="G95" s="1431"/>
      <c r="H95" s="1454"/>
      <c r="I95" s="1454"/>
      <c r="J95" s="1431"/>
      <c r="K95" s="1431"/>
      <c r="L95" s="1431"/>
      <c r="M95" s="1431"/>
      <c r="N95" s="1431"/>
      <c r="O95" s="1431"/>
      <c r="P95" s="1431"/>
      <c r="Q95" s="1431"/>
      <c r="R95" s="1454"/>
    </row>
    <row r="96" spans="1:18">
      <c r="A96" s="1472"/>
      <c r="B96" s="1454"/>
      <c r="C96" s="1454"/>
      <c r="D96" s="1431"/>
      <c r="E96" s="1431"/>
      <c r="F96" s="1431"/>
      <c r="G96" s="1431"/>
      <c r="H96" s="1454"/>
      <c r="I96" s="1454"/>
      <c r="J96" s="1431"/>
      <c r="K96" s="1431"/>
      <c r="L96" s="1431"/>
      <c r="M96" s="1431"/>
      <c r="N96" s="1431"/>
      <c r="O96" s="1431"/>
      <c r="P96" s="1431"/>
      <c r="Q96" s="1431"/>
      <c r="R96" s="1454"/>
    </row>
    <row r="97" spans="1:18">
      <c r="A97" s="1472"/>
      <c r="B97" s="1454"/>
      <c r="C97" s="1454"/>
      <c r="D97" s="1431"/>
      <c r="E97" s="1431"/>
      <c r="F97" s="1431"/>
      <c r="G97" s="1431"/>
      <c r="H97" s="1454"/>
      <c r="I97" s="1454"/>
      <c r="J97" s="1431"/>
      <c r="K97" s="1431"/>
      <c r="L97" s="1431"/>
      <c r="M97" s="1431"/>
      <c r="N97" s="1431"/>
      <c r="O97" s="1431"/>
      <c r="P97" s="1431"/>
      <c r="Q97" s="1431"/>
      <c r="R97" s="1454"/>
    </row>
    <row r="98" spans="1:18">
      <c r="A98" s="1472"/>
      <c r="B98" s="1454"/>
      <c r="C98" s="1454"/>
      <c r="D98" s="1431"/>
      <c r="E98" s="1431"/>
      <c r="F98" s="1431"/>
      <c r="G98" s="1431"/>
      <c r="H98" s="1454"/>
      <c r="I98" s="1454"/>
      <c r="J98" s="1431"/>
      <c r="K98" s="1431"/>
      <c r="L98" s="1431"/>
      <c r="M98" s="1431"/>
      <c r="N98" s="1431"/>
      <c r="O98" s="1431"/>
      <c r="P98" s="1431"/>
      <c r="Q98" s="1431"/>
      <c r="R98" s="1454"/>
    </row>
    <row r="99" spans="1:18">
      <c r="A99" s="1472"/>
      <c r="B99" s="1454"/>
      <c r="C99" s="1454"/>
      <c r="D99" s="1431"/>
      <c r="E99" s="1431"/>
      <c r="F99" s="1431"/>
      <c r="G99" s="1431"/>
      <c r="H99" s="1454"/>
      <c r="I99" s="1454"/>
      <c r="J99" s="1431"/>
      <c r="K99" s="1431"/>
      <c r="L99" s="1431"/>
      <c r="M99" s="1431"/>
      <c r="N99" s="1431"/>
      <c r="O99" s="1431"/>
      <c r="P99" s="1431"/>
      <c r="Q99" s="1431"/>
      <c r="R99" s="1454"/>
    </row>
    <row r="100" spans="1:18">
      <c r="A100" s="1472"/>
      <c r="B100" s="1454"/>
      <c r="C100" s="1454"/>
      <c r="D100" s="1431"/>
      <c r="E100" s="1431"/>
      <c r="F100" s="1431"/>
      <c r="G100" s="1431"/>
      <c r="H100" s="1454"/>
      <c r="I100" s="1454"/>
      <c r="J100" s="1431"/>
      <c r="K100" s="1431"/>
      <c r="L100" s="1431"/>
      <c r="M100" s="1431"/>
      <c r="N100" s="1431"/>
      <c r="O100" s="1431"/>
      <c r="P100" s="1431"/>
      <c r="Q100" s="1431"/>
      <c r="R100" s="1454"/>
    </row>
    <row r="101" spans="1:18">
      <c r="A101" s="1472"/>
      <c r="B101" s="1454"/>
      <c r="C101" s="1454"/>
      <c r="D101" s="1431"/>
      <c r="E101" s="1431"/>
      <c r="F101" s="1431"/>
      <c r="G101" s="1431"/>
      <c r="H101" s="1454"/>
      <c r="I101" s="1454"/>
      <c r="J101" s="1431"/>
      <c r="K101" s="1431"/>
      <c r="L101" s="1431"/>
      <c r="M101" s="1431"/>
      <c r="N101" s="1431"/>
      <c r="O101" s="1431"/>
      <c r="P101" s="1431"/>
      <c r="Q101" s="1431"/>
      <c r="R101" s="1454"/>
    </row>
    <row r="102" spans="1:18">
      <c r="A102" s="1472"/>
      <c r="B102" s="1454"/>
      <c r="C102" s="1454"/>
      <c r="D102" s="1431"/>
      <c r="E102" s="1431"/>
      <c r="F102" s="1431"/>
      <c r="G102" s="1431"/>
      <c r="H102" s="1454"/>
      <c r="I102" s="1454"/>
      <c r="J102" s="1431"/>
      <c r="K102" s="1431"/>
      <c r="L102" s="1431"/>
      <c r="M102" s="1431"/>
      <c r="N102" s="1431"/>
      <c r="O102" s="1431"/>
      <c r="P102" s="1431"/>
      <c r="Q102" s="1431"/>
      <c r="R102" s="1454"/>
    </row>
    <row r="103" spans="1:18">
      <c r="A103" s="1472"/>
      <c r="B103" s="1454"/>
      <c r="C103" s="1454"/>
      <c r="D103" s="1431"/>
      <c r="E103" s="1431"/>
      <c r="F103" s="1431"/>
      <c r="G103" s="1431"/>
      <c r="H103" s="1454"/>
      <c r="I103" s="1454"/>
      <c r="J103" s="1431"/>
      <c r="K103" s="1431"/>
      <c r="L103" s="1431"/>
      <c r="M103" s="1431"/>
      <c r="N103" s="1431"/>
      <c r="O103" s="1431"/>
      <c r="P103" s="1431"/>
      <c r="Q103" s="1431"/>
      <c r="R103" s="1454"/>
    </row>
    <row r="104" spans="1:18">
      <c r="A104" s="1472"/>
      <c r="B104" s="1454"/>
      <c r="C104" s="1454"/>
      <c r="D104" s="1431"/>
      <c r="E104" s="1431"/>
      <c r="F104" s="1431"/>
      <c r="G104" s="1431"/>
      <c r="H104" s="1454"/>
      <c r="I104" s="1454"/>
      <c r="J104" s="1431"/>
      <c r="K104" s="1431"/>
      <c r="L104" s="1431"/>
      <c r="M104" s="1431"/>
      <c r="N104" s="1431"/>
      <c r="O104" s="1431"/>
      <c r="P104" s="1431"/>
      <c r="Q104" s="1431"/>
      <c r="R104" s="1454"/>
    </row>
    <row r="105" spans="1:18">
      <c r="A105" s="1472"/>
      <c r="B105" s="1454"/>
      <c r="C105" s="1454"/>
      <c r="D105" s="1431"/>
      <c r="E105" s="1431"/>
      <c r="F105" s="1431"/>
      <c r="G105" s="1431"/>
      <c r="H105" s="1454"/>
      <c r="I105" s="1454"/>
      <c r="J105" s="1431"/>
      <c r="K105" s="1431"/>
      <c r="L105" s="1431"/>
      <c r="M105" s="1431"/>
      <c r="N105" s="1431"/>
      <c r="O105" s="1431"/>
      <c r="P105" s="1431"/>
      <c r="Q105" s="1431"/>
      <c r="R105" s="1454"/>
    </row>
    <row r="106" spans="1:18">
      <c r="A106" s="1472"/>
      <c r="B106" s="1454"/>
      <c r="C106" s="1454"/>
      <c r="D106" s="1431"/>
      <c r="E106" s="1431"/>
      <c r="F106" s="1431"/>
      <c r="G106" s="1431"/>
      <c r="H106" s="1454"/>
      <c r="I106" s="1454"/>
      <c r="J106" s="1431"/>
      <c r="K106" s="1431"/>
      <c r="L106" s="1431"/>
      <c r="M106" s="1431"/>
      <c r="N106" s="1431"/>
      <c r="O106" s="1431"/>
      <c r="P106" s="1431"/>
      <c r="Q106" s="1431"/>
      <c r="R106" s="1454"/>
    </row>
    <row r="107" spans="1:18">
      <c r="A107" s="1472"/>
      <c r="B107" s="1431"/>
      <c r="C107" s="1431"/>
      <c r="D107" s="1431"/>
      <c r="E107" s="1431"/>
      <c r="F107" s="1431"/>
      <c r="G107" s="1431"/>
      <c r="H107" s="1431"/>
      <c r="I107" s="1431"/>
      <c r="J107" s="1431"/>
      <c r="K107" s="1431"/>
      <c r="L107" s="1431"/>
      <c r="M107" s="1431"/>
      <c r="N107" s="1431"/>
      <c r="O107" s="1431"/>
      <c r="P107" s="1431"/>
      <c r="Q107" s="1431"/>
      <c r="R107" s="1454"/>
    </row>
    <row r="108" spans="1:18">
      <c r="A108" s="1472"/>
      <c r="B108" s="1431"/>
      <c r="C108" s="1431"/>
      <c r="D108" s="1431"/>
      <c r="E108" s="1431"/>
      <c r="F108" s="1431"/>
      <c r="G108" s="1431"/>
      <c r="H108" s="1431"/>
      <c r="I108" s="1431"/>
      <c r="J108" s="1431"/>
      <c r="K108" s="1431"/>
      <c r="L108" s="1431"/>
      <c r="M108" s="1431"/>
      <c r="N108" s="1431"/>
      <c r="O108" s="1431"/>
      <c r="P108" s="1431"/>
      <c r="Q108" s="1431"/>
      <c r="R108" s="1454"/>
    </row>
    <row r="109" spans="1:18" ht="15">
      <c r="A109" s="1922" t="s">
        <v>479</v>
      </c>
      <c r="B109" s="1922"/>
      <c r="C109" s="1922"/>
      <c r="D109" s="1922"/>
      <c r="E109" s="1922"/>
      <c r="F109" s="1922"/>
      <c r="G109" s="1922"/>
      <c r="H109" s="1922"/>
      <c r="I109" s="1922"/>
      <c r="J109" s="1922"/>
      <c r="K109" s="1922"/>
      <c r="L109" s="1922"/>
      <c r="M109" s="1922"/>
      <c r="N109" s="1922"/>
      <c r="O109" s="1922"/>
      <c r="P109" s="1922"/>
      <c r="Q109" s="1922"/>
      <c r="R109" s="1922"/>
    </row>
    <row r="110" spans="1:18">
      <c r="A110" s="1472"/>
      <c r="B110" s="1431"/>
      <c r="C110" s="1431"/>
      <c r="D110" s="1431"/>
      <c r="E110" s="1431"/>
      <c r="F110" s="1431"/>
      <c r="G110" s="1431"/>
      <c r="H110" s="1431"/>
      <c r="I110" s="1431"/>
      <c r="J110" s="1431"/>
      <c r="K110" s="1431"/>
      <c r="L110" s="1431"/>
      <c r="M110" s="1431"/>
      <c r="N110" s="1431"/>
      <c r="O110" s="1431"/>
      <c r="P110" s="1431"/>
      <c r="Q110" s="1431"/>
      <c r="R110" s="1454"/>
    </row>
    <row r="111" spans="1:18">
      <c r="A111" s="1472"/>
      <c r="B111" s="1431"/>
      <c r="C111" s="1431"/>
      <c r="D111" s="1431"/>
      <c r="E111" s="1431"/>
      <c r="F111" s="1431"/>
      <c r="G111" s="1431"/>
      <c r="H111" s="1431"/>
      <c r="I111" s="1431"/>
      <c r="J111" s="1431"/>
      <c r="K111" s="1431"/>
      <c r="L111" s="1431"/>
      <c r="M111" s="1431"/>
      <c r="N111" s="1431"/>
      <c r="O111" s="1431"/>
      <c r="P111" s="1431"/>
      <c r="Q111" s="1431"/>
      <c r="R111" s="1454"/>
    </row>
    <row r="112" spans="1:18">
      <c r="A112" s="1472"/>
      <c r="B112" s="1431"/>
      <c r="C112" s="1431"/>
      <c r="D112" s="1431"/>
      <c r="E112" s="1431"/>
      <c r="F112" s="1431"/>
      <c r="G112" s="1431"/>
      <c r="H112" s="1431"/>
      <c r="I112" s="1431"/>
      <c r="J112" s="1431"/>
      <c r="K112" s="1431"/>
      <c r="L112" s="1431"/>
      <c r="M112" s="1431"/>
      <c r="N112" s="1431"/>
      <c r="O112" s="1431"/>
      <c r="P112" s="1431"/>
      <c r="Q112" s="1431"/>
      <c r="R112" s="1454"/>
    </row>
    <row r="113" spans="1:18">
      <c r="A113" s="1472"/>
      <c r="B113" s="1431"/>
      <c r="C113" s="1431"/>
      <c r="D113" s="1431"/>
      <c r="E113" s="1431"/>
      <c r="F113" s="1431"/>
      <c r="G113" s="1431"/>
      <c r="H113" s="1431"/>
      <c r="I113" s="1431"/>
      <c r="J113" s="1431"/>
      <c r="K113" s="1431"/>
      <c r="L113" s="1431"/>
      <c r="M113" s="1431"/>
      <c r="N113" s="1431"/>
      <c r="O113" s="1431"/>
      <c r="P113" s="1431"/>
      <c r="Q113" s="1431"/>
      <c r="R113" s="1454"/>
    </row>
    <row r="114" spans="1:18">
      <c r="A114" s="1472"/>
      <c r="B114" s="1431"/>
      <c r="C114" s="1431"/>
      <c r="D114" s="1431"/>
      <c r="E114" s="1431"/>
      <c r="F114" s="1431"/>
      <c r="G114" s="1431"/>
      <c r="H114" s="1431"/>
      <c r="I114" s="1431"/>
      <c r="J114" s="1431"/>
      <c r="K114" s="1431"/>
      <c r="L114" s="1431"/>
      <c r="M114" s="1431"/>
      <c r="N114" s="1431"/>
      <c r="O114" s="1431"/>
      <c r="P114" s="1431"/>
      <c r="Q114" s="1431"/>
      <c r="R114" s="1454"/>
    </row>
    <row r="115" spans="1:18">
      <c r="A115" s="1472"/>
      <c r="B115" s="1431"/>
      <c r="C115" s="1431"/>
      <c r="D115" s="1431"/>
      <c r="E115" s="1431"/>
      <c r="F115" s="1431"/>
      <c r="G115" s="1431"/>
      <c r="H115" s="1431"/>
      <c r="I115" s="1431"/>
      <c r="J115" s="1431"/>
      <c r="K115" s="1431"/>
      <c r="L115" s="1431"/>
      <c r="M115" s="1431"/>
      <c r="N115" s="1431"/>
      <c r="O115" s="1431"/>
      <c r="P115" s="1431"/>
      <c r="Q115" s="1431"/>
      <c r="R115" s="1454"/>
    </row>
    <row r="116" spans="1:18">
      <c r="A116" s="1472"/>
      <c r="B116" s="1431"/>
      <c r="C116" s="1431"/>
      <c r="D116" s="1431"/>
      <c r="E116" s="1431"/>
      <c r="F116" s="1431"/>
      <c r="G116" s="1431"/>
      <c r="H116" s="1431"/>
      <c r="I116" s="1431"/>
      <c r="J116" s="1431"/>
      <c r="K116" s="1431"/>
      <c r="L116" s="1431"/>
      <c r="M116" s="1431"/>
      <c r="N116" s="1431"/>
      <c r="O116" s="1431"/>
      <c r="P116" s="1431"/>
      <c r="Q116" s="1431"/>
      <c r="R116" s="1454"/>
    </row>
    <row r="117" spans="1:18">
      <c r="A117" s="1472"/>
      <c r="B117" s="1431"/>
      <c r="C117" s="1431"/>
      <c r="D117" s="1431"/>
      <c r="E117" s="1431"/>
      <c r="F117" s="1431"/>
      <c r="G117" s="1431"/>
      <c r="H117" s="1431"/>
      <c r="I117" s="1431"/>
      <c r="J117" s="1431"/>
      <c r="K117" s="1431"/>
      <c r="L117" s="1431"/>
      <c r="M117" s="1431"/>
      <c r="N117" s="1431"/>
      <c r="O117" s="1431"/>
      <c r="P117" s="1431"/>
      <c r="Q117" s="1431"/>
      <c r="R117" s="1454"/>
    </row>
    <row r="118" spans="1:18">
      <c r="A118" s="1472"/>
      <c r="B118" s="1431"/>
      <c r="C118" s="1431"/>
      <c r="D118" s="1431"/>
      <c r="E118" s="1431"/>
      <c r="F118" s="1431"/>
      <c r="G118" s="1431"/>
      <c r="H118" s="1431"/>
      <c r="I118" s="1431"/>
      <c r="J118" s="1431"/>
      <c r="K118" s="1431"/>
      <c r="L118" s="1431"/>
      <c r="M118" s="1431"/>
      <c r="N118" s="1431"/>
      <c r="O118" s="1431"/>
      <c r="P118" s="1431"/>
      <c r="Q118" s="1431"/>
      <c r="R118" s="1454"/>
    </row>
    <row r="119" spans="1:18">
      <c r="A119" s="1472"/>
      <c r="B119" s="1431"/>
      <c r="C119" s="1431"/>
      <c r="D119" s="1431"/>
      <c r="E119" s="1431"/>
      <c r="F119" s="1431"/>
      <c r="G119" s="1431"/>
      <c r="H119" s="1431"/>
      <c r="I119" s="1431"/>
      <c r="J119" s="1431"/>
      <c r="K119" s="1431"/>
      <c r="L119" s="1431"/>
      <c r="M119" s="1431"/>
      <c r="N119" s="1431"/>
      <c r="O119" s="1431"/>
      <c r="P119" s="1431"/>
      <c r="Q119" s="1431"/>
      <c r="R119" s="1454"/>
    </row>
    <row r="120" spans="1:18">
      <c r="A120" s="1472"/>
      <c r="B120" s="1431"/>
      <c r="C120" s="1431"/>
      <c r="D120" s="1431"/>
      <c r="E120" s="1431"/>
      <c r="F120" s="1431"/>
      <c r="G120" s="1431"/>
      <c r="H120" s="1431"/>
      <c r="I120" s="1431"/>
      <c r="J120" s="1431"/>
      <c r="K120" s="1431"/>
      <c r="L120" s="1431"/>
      <c r="M120" s="1431"/>
      <c r="N120" s="1431"/>
      <c r="O120" s="1431"/>
      <c r="P120" s="1431"/>
      <c r="Q120" s="1431"/>
      <c r="R120" s="1454"/>
    </row>
    <row r="121" spans="1:18">
      <c r="A121" s="1472"/>
      <c r="B121" s="1431"/>
      <c r="C121" s="1431"/>
      <c r="D121" s="1431"/>
      <c r="E121" s="1431"/>
      <c r="F121" s="1431"/>
      <c r="G121" s="1431"/>
      <c r="H121" s="1431"/>
      <c r="I121" s="1431"/>
      <c r="J121" s="1431"/>
      <c r="K121" s="1431"/>
      <c r="L121" s="1431"/>
      <c r="M121" s="1431"/>
      <c r="N121" s="1431"/>
      <c r="O121" s="1431"/>
      <c r="P121" s="1431"/>
      <c r="Q121" s="1431"/>
      <c r="R121" s="1454"/>
    </row>
    <row r="122" spans="1:18">
      <c r="A122" s="1454"/>
      <c r="B122" s="1454"/>
      <c r="C122" s="1454"/>
      <c r="D122" s="1454"/>
      <c r="E122" s="1454"/>
      <c r="F122" s="1454"/>
      <c r="G122" s="1454"/>
      <c r="H122" s="1454"/>
      <c r="I122" s="1454"/>
      <c r="J122" s="1454"/>
      <c r="K122" s="1454"/>
      <c r="L122" s="1454"/>
      <c r="M122" s="1454"/>
      <c r="N122" s="1454"/>
      <c r="O122" s="1454"/>
      <c r="P122" s="1454"/>
      <c r="Q122" s="1454"/>
      <c r="R122" s="1454"/>
    </row>
    <row r="123" spans="1:18">
      <c r="A123" s="1454"/>
      <c r="B123" s="1454"/>
      <c r="C123" s="1454"/>
      <c r="D123" s="1454"/>
      <c r="E123" s="1454"/>
      <c r="F123" s="1454"/>
      <c r="G123" s="1454"/>
      <c r="H123" s="1454"/>
      <c r="I123" s="1454"/>
      <c r="J123" s="1454"/>
      <c r="K123" s="1454"/>
      <c r="L123" s="1454"/>
      <c r="M123" s="1454"/>
      <c r="N123" s="1454"/>
      <c r="O123" s="1454"/>
      <c r="P123" s="1454"/>
      <c r="Q123" s="1454"/>
      <c r="R123" s="1454"/>
    </row>
    <row r="124" spans="1:18">
      <c r="A124" s="1454"/>
      <c r="B124" s="1454"/>
      <c r="C124" s="1454"/>
      <c r="D124" s="1454"/>
      <c r="E124" s="1454"/>
      <c r="F124" s="1454"/>
      <c r="G124" s="1454"/>
      <c r="H124" s="1454"/>
      <c r="I124" s="1454"/>
      <c r="J124" s="1454"/>
      <c r="K124" s="1454"/>
      <c r="L124" s="1454"/>
      <c r="M124" s="1454"/>
      <c r="N124" s="1454"/>
      <c r="O124" s="1454"/>
      <c r="P124" s="1454"/>
      <c r="Q124" s="1454"/>
      <c r="R124" s="1454"/>
    </row>
    <row r="125" spans="1:18">
      <c r="A125" s="1454"/>
      <c r="B125" s="1454"/>
      <c r="C125" s="1454"/>
      <c r="D125" s="1454"/>
      <c r="E125" s="1454"/>
      <c r="F125" s="1454"/>
      <c r="G125" s="1454"/>
      <c r="H125" s="1454"/>
      <c r="I125" s="1454"/>
      <c r="J125" s="1454"/>
      <c r="K125" s="1454"/>
      <c r="L125" s="1454"/>
      <c r="M125" s="1454"/>
      <c r="N125" s="1454"/>
      <c r="O125" s="1454"/>
      <c r="P125" s="1454"/>
      <c r="Q125" s="1454"/>
      <c r="R125" s="1454"/>
    </row>
    <row r="126" spans="1:18">
      <c r="A126" s="1454"/>
      <c r="B126" s="1454"/>
      <c r="C126" s="1454"/>
      <c r="D126" s="1454"/>
      <c r="E126" s="1454"/>
      <c r="F126" s="1454"/>
      <c r="G126" s="1454"/>
      <c r="H126" s="1454"/>
      <c r="I126" s="1454"/>
      <c r="J126" s="1454"/>
      <c r="K126" s="1454"/>
      <c r="L126" s="1454"/>
      <c r="M126" s="1454"/>
      <c r="N126" s="1454"/>
      <c r="O126" s="1454"/>
      <c r="P126" s="1454"/>
      <c r="Q126" s="1454"/>
      <c r="R126" s="1454"/>
    </row>
    <row r="127" spans="1:18">
      <c r="A127" s="1454"/>
      <c r="B127" s="1454"/>
      <c r="C127" s="1454"/>
      <c r="D127" s="1454"/>
      <c r="E127" s="1454"/>
      <c r="F127" s="1454"/>
      <c r="G127" s="1454"/>
      <c r="H127" s="1454"/>
      <c r="I127" s="1454"/>
      <c r="J127" s="1454"/>
      <c r="K127" s="1454"/>
      <c r="L127" s="1454"/>
      <c r="M127" s="1454"/>
      <c r="N127" s="1454"/>
      <c r="O127" s="1454"/>
      <c r="P127" s="1454"/>
      <c r="Q127" s="1454"/>
      <c r="R127" s="1454"/>
    </row>
    <row r="128" spans="1:18">
      <c r="A128" s="1454"/>
      <c r="B128" s="1454"/>
      <c r="C128" s="1454"/>
      <c r="D128" s="1454"/>
      <c r="E128" s="1454"/>
      <c r="F128" s="1454"/>
      <c r="G128" s="1454"/>
      <c r="H128" s="1454"/>
      <c r="I128" s="1454"/>
      <c r="J128" s="1454"/>
      <c r="K128" s="1454"/>
      <c r="L128" s="1454"/>
      <c r="M128" s="1454"/>
      <c r="N128" s="1454"/>
      <c r="O128" s="1454"/>
      <c r="P128" s="1454"/>
      <c r="Q128" s="1454"/>
      <c r="R128" s="1454"/>
    </row>
    <row r="129" spans="1:18">
      <c r="A129" s="1436"/>
      <c r="B129" s="1436"/>
      <c r="C129" s="1436"/>
      <c r="D129" s="1436"/>
      <c r="E129" s="1436"/>
      <c r="F129" s="1436"/>
      <c r="G129" s="1436"/>
      <c r="H129" s="1436"/>
      <c r="I129" s="1436"/>
      <c r="J129" s="1436"/>
      <c r="K129" s="1436"/>
      <c r="L129" s="1436"/>
      <c r="M129" s="1436"/>
      <c r="N129" s="1436"/>
      <c r="O129" s="1436"/>
      <c r="P129" s="1436"/>
      <c r="Q129" s="1436"/>
      <c r="R129" s="1436"/>
    </row>
  </sheetData>
  <mergeCells count="21">
    <mergeCell ref="A47:Q47"/>
    <mergeCell ref="A3:Q3"/>
    <mergeCell ref="A1:Q1"/>
    <mergeCell ref="N48:O48"/>
    <mergeCell ref="P48:Q48"/>
    <mergeCell ref="A89:R89"/>
    <mergeCell ref="A109:R109"/>
    <mergeCell ref="B4:C4"/>
    <mergeCell ref="D4:E4"/>
    <mergeCell ref="F4:G4"/>
    <mergeCell ref="H4:I4"/>
    <mergeCell ref="J4:K4"/>
    <mergeCell ref="L4:M4"/>
    <mergeCell ref="N4:O4"/>
    <mergeCell ref="P4:Q4"/>
    <mergeCell ref="B48:C48"/>
    <mergeCell ref="D48:E48"/>
    <mergeCell ref="F48:G48"/>
    <mergeCell ref="H48:I48"/>
    <mergeCell ref="J48:K48"/>
    <mergeCell ref="L48:M48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/>
  <dimension ref="A1:AE39"/>
  <sheetViews>
    <sheetView showGridLines="0" zoomScaleNormal="100" zoomScaleSheetLayoutView="100" workbookViewId="0">
      <selection sqref="A1:AE1"/>
    </sheetView>
  </sheetViews>
  <sheetFormatPr defaultColWidth="9.140625" defaultRowHeight="12.75"/>
  <cols>
    <col min="1" max="1" width="8.7109375" style="566" customWidth="1"/>
    <col min="2" max="31" width="4.28515625" style="566" customWidth="1"/>
    <col min="32" max="16384" width="9.140625" style="566"/>
  </cols>
  <sheetData>
    <row r="1" spans="1:31" ht="18" customHeight="1">
      <c r="A1" s="1582" t="s">
        <v>532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  <c r="AC1" s="1582"/>
      <c r="AD1" s="1582"/>
      <c r="AE1" s="1582"/>
    </row>
    <row r="2" spans="1:31" ht="5.0999999999999996" customHeight="1">
      <c r="A2" s="1517"/>
      <c r="B2" s="1929"/>
      <c r="C2" s="1929"/>
      <c r="D2" s="1929"/>
      <c r="E2" s="1929"/>
      <c r="F2" s="1929"/>
      <c r="G2" s="1929"/>
      <c r="H2" s="1929"/>
      <c r="I2" s="1929"/>
      <c r="J2" s="1929"/>
      <c r="K2" s="1929"/>
      <c r="L2" s="1929"/>
      <c r="M2" s="1929"/>
      <c r="N2" s="1929"/>
      <c r="O2" s="1929"/>
      <c r="P2" s="1929"/>
      <c r="Q2" s="1929"/>
      <c r="R2" s="1929"/>
      <c r="S2" s="1929"/>
      <c r="T2" s="1929"/>
      <c r="U2" s="1929"/>
      <c r="V2" s="1929"/>
      <c r="W2" s="1929"/>
      <c r="X2" s="1929"/>
      <c r="Y2" s="1929"/>
      <c r="Z2" s="1929"/>
      <c r="AA2" s="1929"/>
      <c r="AB2" s="1929"/>
      <c r="AC2" s="1929"/>
      <c r="AD2" s="1929"/>
      <c r="AE2" s="1929"/>
    </row>
    <row r="3" spans="1:31" s="1503" customFormat="1" ht="15" customHeight="1">
      <c r="A3" s="1602" t="s">
        <v>422</v>
      </c>
      <c r="B3" s="1603"/>
      <c r="C3" s="1603"/>
      <c r="D3" s="1603"/>
      <c r="E3" s="1603"/>
      <c r="F3" s="1603"/>
      <c r="G3" s="1603"/>
      <c r="H3" s="1603"/>
      <c r="I3" s="1603"/>
      <c r="J3" s="1603"/>
      <c r="K3" s="1603"/>
      <c r="L3" s="1603"/>
      <c r="M3" s="1603"/>
      <c r="N3" s="1603"/>
      <c r="O3" s="1603"/>
      <c r="P3" s="1603"/>
      <c r="Q3" s="1603"/>
      <c r="R3" s="1603"/>
      <c r="S3" s="1603"/>
      <c r="T3" s="1603"/>
      <c r="U3" s="1603"/>
      <c r="V3" s="1603"/>
      <c r="W3" s="1603"/>
      <c r="X3" s="1603"/>
      <c r="Y3" s="1603"/>
      <c r="Z3" s="1603"/>
      <c r="AA3" s="1603"/>
      <c r="AB3" s="1603"/>
      <c r="AC3" s="1603"/>
      <c r="AD3" s="1603"/>
      <c r="AE3" s="1604"/>
    </row>
    <row r="4" spans="1:31" s="1503" customFormat="1" ht="12" customHeight="1">
      <c r="A4" s="72" t="s">
        <v>58</v>
      </c>
      <c r="B4" s="350">
        <v>1990</v>
      </c>
      <c r="C4" s="351">
        <v>1991</v>
      </c>
      <c r="D4" s="351">
        <v>1992</v>
      </c>
      <c r="E4" s="351">
        <v>1993</v>
      </c>
      <c r="F4" s="352">
        <v>1994</v>
      </c>
      <c r="G4" s="350">
        <v>1995</v>
      </c>
      <c r="H4" s="351">
        <v>1996</v>
      </c>
      <c r="I4" s="351">
        <v>1997</v>
      </c>
      <c r="J4" s="351">
        <v>1998</v>
      </c>
      <c r="K4" s="352">
        <v>1999</v>
      </c>
      <c r="L4" s="350">
        <v>2000</v>
      </c>
      <c r="M4" s="351">
        <v>2001</v>
      </c>
      <c r="N4" s="351">
        <v>2002</v>
      </c>
      <c r="O4" s="351">
        <v>2003</v>
      </c>
      <c r="P4" s="352">
        <v>2004</v>
      </c>
      <c r="Q4" s="350">
        <v>2005</v>
      </c>
      <c r="R4" s="351">
        <v>2006</v>
      </c>
      <c r="S4" s="351">
        <v>2007</v>
      </c>
      <c r="T4" s="351">
        <v>2008</v>
      </c>
      <c r="U4" s="352">
        <v>2009</v>
      </c>
      <c r="V4" s="350">
        <v>2010</v>
      </c>
      <c r="W4" s="351">
        <v>2011</v>
      </c>
      <c r="X4" s="351">
        <v>2012</v>
      </c>
      <c r="Y4" s="351">
        <v>2013</v>
      </c>
      <c r="Z4" s="352">
        <v>2014</v>
      </c>
      <c r="AA4" s="350">
        <v>2015</v>
      </c>
      <c r="AB4" s="351">
        <v>2016</v>
      </c>
      <c r="AC4" s="351">
        <v>2017</v>
      </c>
      <c r="AD4" s="351">
        <v>2018</v>
      </c>
      <c r="AE4" s="352">
        <v>2019</v>
      </c>
    </row>
    <row r="5" spans="1:31" s="1503" customFormat="1" ht="12" customHeight="1">
      <c r="A5" s="511" t="s">
        <v>26</v>
      </c>
      <c r="B5" s="1501">
        <v>0</v>
      </c>
      <c r="C5" s="1501">
        <v>-0.1</v>
      </c>
      <c r="D5" s="1501">
        <v>0.1</v>
      </c>
      <c r="E5" s="1501">
        <v>0.1</v>
      </c>
      <c r="F5" s="1502">
        <v>2.1</v>
      </c>
      <c r="G5" s="1501">
        <v>-1.6</v>
      </c>
      <c r="H5" s="1501">
        <v>-4.5</v>
      </c>
      <c r="I5" s="1501">
        <v>-4.5</v>
      </c>
      <c r="J5" s="1501">
        <v>0.4</v>
      </c>
      <c r="K5" s="1502">
        <v>-0.2</v>
      </c>
      <c r="L5" s="1501">
        <v>-2.1</v>
      </c>
      <c r="M5" s="1501">
        <v>-1.3</v>
      </c>
      <c r="N5" s="1501">
        <v>-1.1000000000000001</v>
      </c>
      <c r="O5" s="1501">
        <v>-2.2000000000000002</v>
      </c>
      <c r="P5" s="1502">
        <v>-3.7064516129032259</v>
      </c>
      <c r="Q5" s="1501">
        <v>0</v>
      </c>
      <c r="R5" s="1501">
        <v>-6</v>
      </c>
      <c r="S5" s="1501">
        <v>3.56</v>
      </c>
      <c r="T5" s="1501">
        <v>1.73</v>
      </c>
      <c r="U5" s="1502">
        <v>-3.7</v>
      </c>
      <c r="V5" s="1501">
        <v>-4.7387096774193553</v>
      </c>
      <c r="W5" s="1501">
        <v>-0.92580645161290309</v>
      </c>
      <c r="X5" s="1501">
        <v>0.10645161290322548</v>
      </c>
      <c r="Y5" s="1501">
        <v>-1.6225806451612901</v>
      </c>
      <c r="Z5" s="1502">
        <v>0.73225806451612896</v>
      </c>
      <c r="AA5" s="1501">
        <v>1.2161290322580647</v>
      </c>
      <c r="AB5" s="1501">
        <v>-1.1806451612903228</v>
      </c>
      <c r="AC5" s="1501">
        <v>-5.5709677419354851</v>
      </c>
      <c r="AD5" s="1501">
        <v>2.0096774193548383</v>
      </c>
      <c r="AE5" s="1502">
        <v>-1.5193548387096771</v>
      </c>
    </row>
    <row r="6" spans="1:31" s="1503" customFormat="1" ht="12" customHeight="1">
      <c r="A6" s="547" t="s">
        <v>27</v>
      </c>
      <c r="B6" s="1501">
        <v>3.8</v>
      </c>
      <c r="C6" s="1501">
        <v>-4.3</v>
      </c>
      <c r="D6" s="1501">
        <v>1.7</v>
      </c>
      <c r="E6" s="1501">
        <v>-2.8</v>
      </c>
      <c r="F6" s="1504">
        <v>-0.8</v>
      </c>
      <c r="G6" s="1501">
        <v>3.5</v>
      </c>
      <c r="H6" s="1501">
        <v>-4.5</v>
      </c>
      <c r="I6" s="1501">
        <v>1.7</v>
      </c>
      <c r="J6" s="1501">
        <v>2.9</v>
      </c>
      <c r="K6" s="1504">
        <v>-1.3</v>
      </c>
      <c r="L6" s="1501">
        <v>2.4</v>
      </c>
      <c r="M6" s="1501">
        <v>0.5</v>
      </c>
      <c r="N6" s="1501">
        <v>3.7</v>
      </c>
      <c r="O6" s="1501">
        <v>-4.0999999999999996</v>
      </c>
      <c r="P6" s="1505">
        <v>0.8</v>
      </c>
      <c r="Q6" s="1501">
        <v>-3.3</v>
      </c>
      <c r="R6" s="1506">
        <v>-2.7</v>
      </c>
      <c r="S6" s="1501">
        <v>3.2</v>
      </c>
      <c r="T6" s="1501">
        <v>2.61</v>
      </c>
      <c r="U6" s="1504">
        <v>-0.6</v>
      </c>
      <c r="V6" s="1501">
        <v>-1.4285714285714284</v>
      </c>
      <c r="W6" s="1501">
        <v>-1.6928571428571426</v>
      </c>
      <c r="X6" s="1501">
        <v>-4.9448275862068956</v>
      </c>
      <c r="Y6" s="1501">
        <v>-0.96071428571428574</v>
      </c>
      <c r="Z6" s="1504">
        <v>2.2928571428571431</v>
      </c>
      <c r="AA6" s="1501">
        <v>0.22142857142857128</v>
      </c>
      <c r="AB6" s="1501">
        <v>3.5607142857142859</v>
      </c>
      <c r="AC6" s="1501">
        <v>1.1749999999999996</v>
      </c>
      <c r="AD6" s="1501">
        <v>-3.2785714285714285</v>
      </c>
      <c r="AE6" s="1504">
        <v>1.8321428571428571</v>
      </c>
    </row>
    <row r="7" spans="1:31" s="1503" customFormat="1" ht="12" customHeight="1">
      <c r="A7" s="522" t="s">
        <v>28</v>
      </c>
      <c r="B7" s="1507">
        <v>6.6</v>
      </c>
      <c r="C7" s="1508">
        <v>5.3</v>
      </c>
      <c r="D7" s="1508">
        <v>3.7</v>
      </c>
      <c r="E7" s="1508">
        <v>2.1</v>
      </c>
      <c r="F7" s="1509">
        <v>5.9</v>
      </c>
      <c r="G7" s="1507">
        <v>2.5</v>
      </c>
      <c r="H7" s="1508">
        <v>-0.6</v>
      </c>
      <c r="I7" s="1508">
        <v>3.9</v>
      </c>
      <c r="J7" s="1508">
        <v>3</v>
      </c>
      <c r="K7" s="1509">
        <v>4.7</v>
      </c>
      <c r="L7" s="1507">
        <v>3.9</v>
      </c>
      <c r="M7" s="1508">
        <v>3.8</v>
      </c>
      <c r="N7" s="1508">
        <v>4.5</v>
      </c>
      <c r="O7" s="1508">
        <v>3.7</v>
      </c>
      <c r="P7" s="1510">
        <v>2.8</v>
      </c>
      <c r="Q7" s="1507">
        <v>1.2</v>
      </c>
      <c r="R7" s="1508">
        <v>0.4</v>
      </c>
      <c r="S7" s="1508">
        <v>5.5</v>
      </c>
      <c r="T7" s="1508">
        <v>3.41</v>
      </c>
      <c r="U7" s="1509">
        <v>3.6</v>
      </c>
      <c r="V7" s="1507">
        <v>3.148387096774194</v>
      </c>
      <c r="W7" s="1508">
        <v>4.1387096774193548</v>
      </c>
      <c r="X7" s="1508">
        <v>5.3806451612903237</v>
      </c>
      <c r="Y7" s="1508">
        <v>-0.14838709677419354</v>
      </c>
      <c r="Z7" s="1509">
        <v>6.4774193548387089</v>
      </c>
      <c r="AA7" s="1507">
        <v>4.3258064516129036</v>
      </c>
      <c r="AB7" s="1508">
        <v>3.7806451612903227</v>
      </c>
      <c r="AC7" s="1508">
        <v>6.1225806451612916</v>
      </c>
      <c r="AD7" s="1508">
        <v>1.0000000000000002</v>
      </c>
      <c r="AE7" s="1509">
        <v>5.8225806451612891</v>
      </c>
    </row>
    <row r="8" spans="1:31" s="1503" customFormat="1" ht="12" customHeight="1">
      <c r="A8" s="511" t="s">
        <v>29</v>
      </c>
      <c r="B8" s="1501">
        <v>7.1</v>
      </c>
      <c r="C8" s="1501">
        <v>6.9</v>
      </c>
      <c r="D8" s="1501">
        <v>7.9</v>
      </c>
      <c r="E8" s="1501">
        <v>9.5</v>
      </c>
      <c r="F8" s="1502">
        <v>8.1</v>
      </c>
      <c r="G8" s="1501">
        <v>8.5</v>
      </c>
      <c r="H8" s="1501">
        <v>7.9</v>
      </c>
      <c r="I8" s="1501">
        <v>5.2</v>
      </c>
      <c r="J8" s="1501">
        <v>9.6999999999999993</v>
      </c>
      <c r="K8" s="1502">
        <v>9</v>
      </c>
      <c r="L8" s="1501">
        <v>11.3</v>
      </c>
      <c r="M8" s="1501">
        <v>7.2</v>
      </c>
      <c r="N8" s="1501">
        <v>7.9</v>
      </c>
      <c r="O8" s="1501">
        <v>7.6</v>
      </c>
      <c r="P8" s="1511">
        <v>9.1</v>
      </c>
      <c r="Q8" s="1501">
        <v>9.3000000000000007</v>
      </c>
      <c r="R8" s="1501">
        <v>8.6</v>
      </c>
      <c r="S8" s="1501">
        <v>10.6</v>
      </c>
      <c r="T8" s="1501">
        <v>8.3000000000000007</v>
      </c>
      <c r="U8" s="1502">
        <v>12.3</v>
      </c>
      <c r="V8" s="1501">
        <v>8.48</v>
      </c>
      <c r="W8" s="1501">
        <v>10.833333333333334</v>
      </c>
      <c r="X8" s="1501">
        <v>8.8466666666666676</v>
      </c>
      <c r="Y8" s="1501">
        <v>8.5966666666666658</v>
      </c>
      <c r="Z8" s="1502">
        <v>10.023333333333333</v>
      </c>
      <c r="AA8" s="1501">
        <v>8.2200000000000006</v>
      </c>
      <c r="AB8" s="1501">
        <v>8.086666666666666</v>
      </c>
      <c r="AC8" s="1501">
        <v>7.1266666666666669</v>
      </c>
      <c r="AD8" s="1501">
        <v>12.98</v>
      </c>
      <c r="AE8" s="1502">
        <v>9.6566666666666681</v>
      </c>
    </row>
    <row r="9" spans="1:31" s="1503" customFormat="1" ht="12" customHeight="1">
      <c r="A9" s="547" t="s">
        <v>30</v>
      </c>
      <c r="B9" s="1501">
        <v>13.8</v>
      </c>
      <c r="C9" s="1501">
        <v>9.5</v>
      </c>
      <c r="D9" s="1501">
        <v>14.2</v>
      </c>
      <c r="E9" s="1501">
        <v>15.5</v>
      </c>
      <c r="F9" s="1504">
        <v>12.9</v>
      </c>
      <c r="G9" s="1501">
        <v>12.6</v>
      </c>
      <c r="H9" s="1501">
        <v>13</v>
      </c>
      <c r="I9" s="1501">
        <v>13.5</v>
      </c>
      <c r="J9" s="1501">
        <v>13.7</v>
      </c>
      <c r="K9" s="1504">
        <v>13.8</v>
      </c>
      <c r="L9" s="1501">
        <v>15.1</v>
      </c>
      <c r="M9" s="1501">
        <v>14.6</v>
      </c>
      <c r="N9" s="1501">
        <v>15.8</v>
      </c>
      <c r="O9" s="1501">
        <v>15.4</v>
      </c>
      <c r="P9" s="1505">
        <v>11.7</v>
      </c>
      <c r="Q9" s="1501">
        <v>13.3</v>
      </c>
      <c r="R9" s="1501">
        <v>13.1</v>
      </c>
      <c r="S9" s="1501">
        <v>14.8</v>
      </c>
      <c r="T9" s="1501">
        <v>13.909677419354837</v>
      </c>
      <c r="U9" s="1504">
        <v>13.6</v>
      </c>
      <c r="V9" s="1501">
        <v>11.9</v>
      </c>
      <c r="W9" s="1501">
        <v>13.670967741935483</v>
      </c>
      <c r="X9" s="1501">
        <v>14.854838709677423</v>
      </c>
      <c r="Y9" s="1501">
        <v>12.364516129032262</v>
      </c>
      <c r="Z9" s="1504">
        <v>12.32258064516129</v>
      </c>
      <c r="AA9" s="1501">
        <v>12.838709677419352</v>
      </c>
      <c r="AB9" s="1501">
        <v>13.622580645161289</v>
      </c>
      <c r="AC9" s="1501">
        <v>14.054838709677419</v>
      </c>
      <c r="AD9" s="1501">
        <v>16.461290322580645</v>
      </c>
      <c r="AE9" s="1504">
        <v>10.93225806451613</v>
      </c>
    </row>
    <row r="10" spans="1:31" s="1503" customFormat="1" ht="12" customHeight="1">
      <c r="A10" s="522" t="s">
        <v>31</v>
      </c>
      <c r="B10" s="1507">
        <v>16</v>
      </c>
      <c r="C10" s="1508">
        <v>15</v>
      </c>
      <c r="D10" s="1508">
        <v>17.7</v>
      </c>
      <c r="E10" s="1508">
        <v>16</v>
      </c>
      <c r="F10" s="1509">
        <v>16.8</v>
      </c>
      <c r="G10" s="1507">
        <v>15</v>
      </c>
      <c r="H10" s="1508">
        <v>16.399999999999999</v>
      </c>
      <c r="I10" s="1508">
        <v>16.5</v>
      </c>
      <c r="J10" s="1508">
        <v>17.2</v>
      </c>
      <c r="K10" s="1509">
        <v>15.6</v>
      </c>
      <c r="L10" s="1507">
        <v>17.7</v>
      </c>
      <c r="M10" s="1508">
        <v>14.5</v>
      </c>
      <c r="N10" s="1508">
        <v>17.7</v>
      </c>
      <c r="O10" s="1508">
        <v>19.7</v>
      </c>
      <c r="P10" s="1510">
        <v>15.7</v>
      </c>
      <c r="Q10" s="1507">
        <v>16.399999999999999</v>
      </c>
      <c r="R10" s="1508">
        <v>17.3</v>
      </c>
      <c r="S10" s="1508">
        <v>18.5</v>
      </c>
      <c r="T10" s="1508">
        <v>17.753333333333334</v>
      </c>
      <c r="U10" s="1509">
        <v>15.3</v>
      </c>
      <c r="V10" s="1507">
        <v>17.043333333333333</v>
      </c>
      <c r="W10" s="1508">
        <v>17.380000000000003</v>
      </c>
      <c r="X10" s="1508">
        <v>17.366666666666671</v>
      </c>
      <c r="Y10" s="1508">
        <v>16.156666666666663</v>
      </c>
      <c r="Z10" s="1509">
        <v>16.576666666666668</v>
      </c>
      <c r="AA10" s="1507">
        <v>16.746666666666666</v>
      </c>
      <c r="AB10" s="1508">
        <v>17.560000000000002</v>
      </c>
      <c r="AC10" s="1508">
        <v>18.436666666666667</v>
      </c>
      <c r="AD10" s="1508">
        <v>17.746666666666666</v>
      </c>
      <c r="AE10" s="1509">
        <v>20.983333333333334</v>
      </c>
    </row>
    <row r="11" spans="1:31" s="1503" customFormat="1" ht="12" customHeight="1">
      <c r="A11" s="511" t="s">
        <v>32</v>
      </c>
      <c r="B11" s="1501">
        <v>17.2</v>
      </c>
      <c r="C11" s="1501">
        <v>19.3</v>
      </c>
      <c r="D11" s="1501">
        <v>19.399999999999999</v>
      </c>
      <c r="E11" s="1501">
        <v>16.7</v>
      </c>
      <c r="F11" s="1502">
        <v>21.5</v>
      </c>
      <c r="G11" s="1501">
        <v>20.5</v>
      </c>
      <c r="H11" s="1501">
        <v>16</v>
      </c>
      <c r="I11" s="1501">
        <v>16.899999999999999</v>
      </c>
      <c r="J11" s="1501">
        <v>17.5</v>
      </c>
      <c r="K11" s="1502">
        <v>19</v>
      </c>
      <c r="L11" s="1501">
        <v>15.9</v>
      </c>
      <c r="M11" s="1501">
        <v>18.3</v>
      </c>
      <c r="N11" s="1501">
        <v>19</v>
      </c>
      <c r="O11" s="1501">
        <v>18.7</v>
      </c>
      <c r="P11" s="1511">
        <v>17.5</v>
      </c>
      <c r="Q11" s="1501">
        <v>18.3</v>
      </c>
      <c r="R11" s="1501">
        <v>21.7</v>
      </c>
      <c r="S11" s="1501">
        <v>18.7</v>
      </c>
      <c r="T11" s="1501">
        <v>18.399999999999999</v>
      </c>
      <c r="U11" s="1502">
        <v>18.5</v>
      </c>
      <c r="V11" s="1501">
        <v>20.364516129032253</v>
      </c>
      <c r="W11" s="1501">
        <v>16.819354838709682</v>
      </c>
      <c r="X11" s="1501">
        <v>18.758064516129028</v>
      </c>
      <c r="Y11" s="1501">
        <v>19.829032258064515</v>
      </c>
      <c r="Z11" s="1502">
        <v>19.583870967741941</v>
      </c>
      <c r="AA11" s="1501">
        <v>20.916129032258063</v>
      </c>
      <c r="AB11" s="1501">
        <v>18.864516129032257</v>
      </c>
      <c r="AC11" s="1501">
        <v>18.767741935483873</v>
      </c>
      <c r="AD11" s="1501">
        <v>19.954838709677414</v>
      </c>
      <c r="AE11" s="1502">
        <v>19.090322580645161</v>
      </c>
    </row>
    <row r="12" spans="1:31" ht="12" customHeight="1">
      <c r="A12" s="547" t="s">
        <v>33</v>
      </c>
      <c r="B12" s="1501">
        <v>18.5</v>
      </c>
      <c r="C12" s="1501">
        <v>17.600000000000001</v>
      </c>
      <c r="D12" s="1501">
        <v>21.5</v>
      </c>
      <c r="E12" s="1501">
        <v>17.2</v>
      </c>
      <c r="F12" s="1504">
        <v>18.600000000000001</v>
      </c>
      <c r="G12" s="1501">
        <v>17.7</v>
      </c>
      <c r="H12" s="1501">
        <v>16.899999999999999</v>
      </c>
      <c r="I12" s="1501">
        <v>18.600000000000001</v>
      </c>
      <c r="J12" s="1501">
        <v>17.5</v>
      </c>
      <c r="K12" s="1504">
        <v>17.100000000000001</v>
      </c>
      <c r="L12" s="1501">
        <v>18.8</v>
      </c>
      <c r="M12" s="1501">
        <v>18.600000000000001</v>
      </c>
      <c r="N12" s="1501">
        <v>18.899999999999999</v>
      </c>
      <c r="O12" s="1501">
        <v>20.5</v>
      </c>
      <c r="P12" s="1505">
        <v>18.5</v>
      </c>
      <c r="Q12" s="1501">
        <v>16.2</v>
      </c>
      <c r="R12" s="1506">
        <v>15.5</v>
      </c>
      <c r="S12" s="1501">
        <v>18.100000000000001</v>
      </c>
      <c r="T12" s="1506">
        <v>17.899999999999999</v>
      </c>
      <c r="U12" s="1512">
        <v>18.8</v>
      </c>
      <c r="V12" s="1506">
        <v>17.454838709677421</v>
      </c>
      <c r="W12" s="1506">
        <v>18.348387096774196</v>
      </c>
      <c r="X12" s="1506">
        <v>18.622580645161289</v>
      </c>
      <c r="Y12" s="1506">
        <v>18.167741935483868</v>
      </c>
      <c r="Z12" s="1512">
        <v>16.141935483870967</v>
      </c>
      <c r="AA12" s="1506">
        <v>21.78064516129032</v>
      </c>
      <c r="AB12" s="1506">
        <v>17.267741935483869</v>
      </c>
      <c r="AC12" s="1506">
        <v>19.025806451612901</v>
      </c>
      <c r="AD12" s="1506">
        <v>20.912903225806453</v>
      </c>
      <c r="AE12" s="1512">
        <v>19.183870967741935</v>
      </c>
    </row>
    <row r="13" spans="1:31" ht="12" customHeight="1">
      <c r="A13" s="522" t="s">
        <v>34</v>
      </c>
      <c r="B13" s="1507">
        <v>11.4</v>
      </c>
      <c r="C13" s="1508">
        <v>14.5</v>
      </c>
      <c r="D13" s="1508">
        <v>13.6</v>
      </c>
      <c r="E13" s="1508">
        <v>12.5</v>
      </c>
      <c r="F13" s="1509">
        <v>14.2</v>
      </c>
      <c r="G13" s="1507">
        <v>12.3</v>
      </c>
      <c r="H13" s="1508">
        <v>10.1</v>
      </c>
      <c r="I13" s="1508">
        <v>13.1</v>
      </c>
      <c r="J13" s="1508">
        <v>12.8</v>
      </c>
      <c r="K13" s="1509">
        <v>16.3</v>
      </c>
      <c r="L13" s="1507">
        <v>12.9</v>
      </c>
      <c r="M13" s="1508">
        <v>11.6</v>
      </c>
      <c r="N13" s="1508">
        <v>12.2</v>
      </c>
      <c r="O13" s="1508">
        <v>13.6</v>
      </c>
      <c r="P13" s="1510">
        <v>13.2</v>
      </c>
      <c r="Q13" s="1507">
        <v>14.4</v>
      </c>
      <c r="R13" s="1513">
        <v>15.8</v>
      </c>
      <c r="S13" s="1508">
        <v>11.7</v>
      </c>
      <c r="T13" s="1513">
        <v>12.41</v>
      </c>
      <c r="U13" s="1514">
        <v>15.1</v>
      </c>
      <c r="V13" s="1515">
        <v>11.713333333333333</v>
      </c>
      <c r="W13" s="1513">
        <v>14.900000000000002</v>
      </c>
      <c r="X13" s="1513">
        <v>13.669999999999998</v>
      </c>
      <c r="Y13" s="1513">
        <v>12.17</v>
      </c>
      <c r="Z13" s="1514">
        <v>14.26</v>
      </c>
      <c r="AA13" s="1515">
        <v>13.526666666666667</v>
      </c>
      <c r="AB13" s="1513">
        <v>16.003333333333334</v>
      </c>
      <c r="AC13" s="1513">
        <v>12.04</v>
      </c>
      <c r="AD13" s="1513">
        <v>14.723333333333334</v>
      </c>
      <c r="AE13" s="1514">
        <v>13.526666666666667</v>
      </c>
    </row>
    <row r="14" spans="1:31" ht="12" customHeight="1">
      <c r="A14" s="511" t="s">
        <v>35</v>
      </c>
      <c r="B14" s="1501">
        <v>8.9</v>
      </c>
      <c r="C14" s="1501">
        <v>7.3</v>
      </c>
      <c r="D14" s="1501">
        <v>6.7</v>
      </c>
      <c r="E14" s="1501">
        <v>8.1</v>
      </c>
      <c r="F14" s="1502">
        <v>6.4</v>
      </c>
      <c r="G14" s="1501">
        <v>10.199999999999999</v>
      </c>
      <c r="H14" s="1501">
        <v>9.1</v>
      </c>
      <c r="I14" s="1501">
        <v>6.5</v>
      </c>
      <c r="J14" s="1501">
        <v>8.4</v>
      </c>
      <c r="K14" s="1502">
        <v>8.4</v>
      </c>
      <c r="L14" s="1501">
        <v>11.3</v>
      </c>
      <c r="M14" s="1501">
        <v>11.6</v>
      </c>
      <c r="N14" s="1501">
        <v>7.2</v>
      </c>
      <c r="O14" s="1501">
        <v>5.3</v>
      </c>
      <c r="P14" s="1511">
        <v>9.6</v>
      </c>
      <c r="Q14" s="1501">
        <v>9.3000000000000007</v>
      </c>
      <c r="R14" s="1506">
        <v>10.4</v>
      </c>
      <c r="S14" s="1501">
        <v>7.5</v>
      </c>
      <c r="T14" s="1506">
        <v>8.6064516129032231</v>
      </c>
      <c r="U14" s="1516">
        <v>7.6</v>
      </c>
      <c r="V14" s="1506">
        <v>6.4290322580645149</v>
      </c>
      <c r="W14" s="1506">
        <v>8.1709677419354829</v>
      </c>
      <c r="X14" s="1506">
        <v>7.8161290322580657</v>
      </c>
      <c r="Y14" s="1506">
        <v>9.2032258064516128</v>
      </c>
      <c r="Z14" s="1516">
        <v>10.261290322580646</v>
      </c>
      <c r="AA14" s="1506">
        <v>8.1580645161290342</v>
      </c>
      <c r="AB14" s="1506">
        <v>7.6451612903225818</v>
      </c>
      <c r="AC14" s="1506">
        <v>9.7129032258064498</v>
      </c>
      <c r="AD14" s="1506">
        <v>10.145161290322582</v>
      </c>
      <c r="AE14" s="1516">
        <v>9.6258064516129043</v>
      </c>
    </row>
    <row r="15" spans="1:31" ht="12" customHeight="1">
      <c r="A15" s="547" t="s">
        <v>36</v>
      </c>
      <c r="B15" s="1501">
        <v>4</v>
      </c>
      <c r="C15" s="1501">
        <v>2.9</v>
      </c>
      <c r="D15" s="1501">
        <v>3.7</v>
      </c>
      <c r="E15" s="1501">
        <v>0</v>
      </c>
      <c r="F15" s="1504">
        <v>5.3</v>
      </c>
      <c r="G15" s="1501">
        <v>0.7</v>
      </c>
      <c r="H15" s="1501">
        <v>4.7</v>
      </c>
      <c r="I15" s="1501">
        <v>3</v>
      </c>
      <c r="J15" s="1501">
        <v>0.3</v>
      </c>
      <c r="K15" s="1504">
        <v>2</v>
      </c>
      <c r="L15" s="1501">
        <v>5.8</v>
      </c>
      <c r="M15" s="1501">
        <v>1.8</v>
      </c>
      <c r="N15" s="1501">
        <v>5.0999999999999996</v>
      </c>
      <c r="O15" s="1501">
        <v>5</v>
      </c>
      <c r="P15" s="1505">
        <v>3.6</v>
      </c>
      <c r="Q15" s="1501">
        <v>2.2999999999999998</v>
      </c>
      <c r="R15" s="1506">
        <v>5.9</v>
      </c>
      <c r="S15" s="1501">
        <v>1.8</v>
      </c>
      <c r="T15" s="1506">
        <v>4.9000000000000004</v>
      </c>
      <c r="U15" s="1512">
        <v>5.8</v>
      </c>
      <c r="V15" s="1506">
        <v>5.3866666666666676</v>
      </c>
      <c r="W15" s="1506">
        <v>2.6866666666666665</v>
      </c>
      <c r="X15" s="1506">
        <v>5.3733333333333331</v>
      </c>
      <c r="Y15" s="1506">
        <v>4.3366666666666669</v>
      </c>
      <c r="Z15" s="1512">
        <v>6.3366666666666669</v>
      </c>
      <c r="AA15" s="1506">
        <v>5.9433333333333325</v>
      </c>
      <c r="AB15" s="1506">
        <v>2.8433333333333333</v>
      </c>
      <c r="AC15" s="1506">
        <v>3.8933333333333322</v>
      </c>
      <c r="AD15" s="1506">
        <v>4.4300000000000006</v>
      </c>
      <c r="AE15" s="1512">
        <v>5.8366666666666669</v>
      </c>
    </row>
    <row r="16" spans="1:31" ht="12" customHeight="1">
      <c r="A16" s="522" t="s">
        <v>37</v>
      </c>
      <c r="B16" s="1507">
        <v>-0.8</v>
      </c>
      <c r="C16" s="1508">
        <v>-1.9</v>
      </c>
      <c r="D16" s="1508">
        <v>-1.1000000000000001</v>
      </c>
      <c r="E16" s="1508">
        <v>1.8</v>
      </c>
      <c r="F16" s="1509">
        <v>1.1000000000000001</v>
      </c>
      <c r="G16" s="1507">
        <v>-2.4</v>
      </c>
      <c r="H16" s="1508">
        <v>-4.8</v>
      </c>
      <c r="I16" s="1508">
        <v>0.9</v>
      </c>
      <c r="J16" s="1508">
        <v>-1.7</v>
      </c>
      <c r="K16" s="1509">
        <v>-0.1</v>
      </c>
      <c r="L16" s="1507">
        <v>0.9</v>
      </c>
      <c r="M16" s="1508">
        <v>-3.4</v>
      </c>
      <c r="N16" s="1508">
        <v>-2.8</v>
      </c>
      <c r="O16" s="1508">
        <v>-0.4</v>
      </c>
      <c r="P16" s="1509">
        <v>-0.4</v>
      </c>
      <c r="Q16" s="1515">
        <v>-1</v>
      </c>
      <c r="R16" s="1513">
        <v>2.5</v>
      </c>
      <c r="S16" s="1513">
        <v>-0.6</v>
      </c>
      <c r="T16" s="1513">
        <v>1.090322580645162</v>
      </c>
      <c r="U16" s="1514">
        <v>-0.7</v>
      </c>
      <c r="V16" s="1515">
        <v>-4.6322580645161295</v>
      </c>
      <c r="W16" s="1513">
        <v>2.2193548387096778</v>
      </c>
      <c r="X16" s="1513">
        <v>-1.2322580645161287</v>
      </c>
      <c r="Y16" s="1513">
        <v>1.4096774193548389</v>
      </c>
      <c r="Z16" s="1514">
        <v>1.9193548387096775</v>
      </c>
      <c r="AA16" s="1515">
        <v>3.5354838709677412</v>
      </c>
      <c r="AB16" s="1513">
        <v>-0.38709677419354827</v>
      </c>
      <c r="AC16" s="1513">
        <v>1.0096774193548386</v>
      </c>
      <c r="AD16" s="1513">
        <v>1.4161290322580646</v>
      </c>
      <c r="AE16" s="1514">
        <v>2.0612903225806449</v>
      </c>
    </row>
    <row r="17" spans="1:31" ht="12" customHeight="1">
      <c r="A17" s="511" t="s">
        <v>123</v>
      </c>
      <c r="B17" s="1501">
        <v>3.4666666666666663</v>
      </c>
      <c r="C17" s="1501">
        <v>0.3000000000000001</v>
      </c>
      <c r="D17" s="1501">
        <v>1.8333333333333333</v>
      </c>
      <c r="E17" s="1501">
        <v>-0.19999999999999987</v>
      </c>
      <c r="F17" s="1502">
        <v>2.4</v>
      </c>
      <c r="G17" s="1501">
        <v>1.4666666666666668</v>
      </c>
      <c r="H17" s="1501">
        <v>-3.1999999999999997</v>
      </c>
      <c r="I17" s="1501">
        <v>0.3666666666666667</v>
      </c>
      <c r="J17" s="1501">
        <v>2.1</v>
      </c>
      <c r="K17" s="1502">
        <v>1.0666666666666667</v>
      </c>
      <c r="L17" s="1501">
        <v>1.3999999999999997</v>
      </c>
      <c r="M17" s="1501">
        <v>1</v>
      </c>
      <c r="N17" s="1501">
        <v>2.3666666666666667</v>
      </c>
      <c r="O17" s="1501">
        <v>-0.86666666666666659</v>
      </c>
      <c r="P17" s="1502">
        <v>-3.5483870967741936E-2</v>
      </c>
      <c r="Q17" s="1506">
        <v>-0.69999999999999984</v>
      </c>
      <c r="R17" s="1506">
        <v>-2.7666666666666662</v>
      </c>
      <c r="S17" s="1506">
        <v>4.0866666666666669</v>
      </c>
      <c r="T17" s="1506">
        <v>2.5833333333333335</v>
      </c>
      <c r="U17" s="1516">
        <v>-0.23333333333333325</v>
      </c>
      <c r="V17" s="1506">
        <v>-1.0062980030721964</v>
      </c>
      <c r="W17" s="1506">
        <v>0.50668202764976966</v>
      </c>
      <c r="X17" s="1506">
        <v>0.18075639599555129</v>
      </c>
      <c r="Y17" s="1506">
        <v>-0.9105606758832564</v>
      </c>
      <c r="Z17" s="1516">
        <v>3.1675115207373268</v>
      </c>
      <c r="AA17" s="1506">
        <v>1.9211213517665131</v>
      </c>
      <c r="AB17" s="1506">
        <v>2.0535714285714288</v>
      </c>
      <c r="AC17" s="1506">
        <v>0.57553763440860217</v>
      </c>
      <c r="AD17" s="1506">
        <v>-8.9631336405529963E-2</v>
      </c>
      <c r="AE17" s="1516">
        <v>2.0451228878648231</v>
      </c>
    </row>
    <row r="18" spans="1:31" ht="12" customHeight="1">
      <c r="A18" s="547" t="s">
        <v>124</v>
      </c>
      <c r="B18" s="1501">
        <v>12.299999999999999</v>
      </c>
      <c r="C18" s="1501">
        <v>10.466666666666667</v>
      </c>
      <c r="D18" s="1501">
        <v>13.266666666666666</v>
      </c>
      <c r="E18" s="1501">
        <v>13.666666666666666</v>
      </c>
      <c r="F18" s="1504">
        <v>12.6</v>
      </c>
      <c r="G18" s="1501">
        <v>12.033333333333333</v>
      </c>
      <c r="H18" s="1501">
        <v>12.433333333333332</v>
      </c>
      <c r="I18" s="1501">
        <v>11.733333333333334</v>
      </c>
      <c r="J18" s="1501">
        <v>13.533333333333331</v>
      </c>
      <c r="K18" s="1504">
        <v>12.799999999999999</v>
      </c>
      <c r="L18" s="1501">
        <v>14.699999999999998</v>
      </c>
      <c r="M18" s="1501">
        <v>12.1</v>
      </c>
      <c r="N18" s="1501">
        <v>13.800000000000002</v>
      </c>
      <c r="O18" s="1501">
        <v>14.233333333333334</v>
      </c>
      <c r="P18" s="1504">
        <v>12.166666666666666</v>
      </c>
      <c r="Q18" s="1506">
        <v>13</v>
      </c>
      <c r="R18" s="1506">
        <v>13</v>
      </c>
      <c r="S18" s="1506">
        <v>14.633333333333333</v>
      </c>
      <c r="T18" s="1506">
        <v>13.321003584229393</v>
      </c>
      <c r="U18" s="1512">
        <v>13.733333333333334</v>
      </c>
      <c r="V18" s="1506">
        <v>12.474444444444444</v>
      </c>
      <c r="W18" s="1506">
        <v>13.961433691756275</v>
      </c>
      <c r="X18" s="1506">
        <v>13.689390681003587</v>
      </c>
      <c r="Y18" s="1506">
        <v>12.372616487455197</v>
      </c>
      <c r="Z18" s="1512">
        <v>12.974193548387097</v>
      </c>
      <c r="AA18" s="1506">
        <v>12.601792114695337</v>
      </c>
      <c r="AB18" s="1506">
        <v>13.089749103942651</v>
      </c>
      <c r="AC18" s="1506">
        <v>13.206057347670251</v>
      </c>
      <c r="AD18" s="1506">
        <v>15.72931899641577</v>
      </c>
      <c r="AE18" s="1512">
        <v>13.857419354838711</v>
      </c>
    </row>
    <row r="19" spans="1:31" ht="12" customHeight="1">
      <c r="A19" s="547" t="s">
        <v>125</v>
      </c>
      <c r="B19" s="1501">
        <v>15.700000000000001</v>
      </c>
      <c r="C19" s="1501">
        <v>17.133333333333336</v>
      </c>
      <c r="D19" s="1501">
        <v>18.166666666666668</v>
      </c>
      <c r="E19" s="1501">
        <v>15.466666666666667</v>
      </c>
      <c r="F19" s="1504">
        <v>18.099999999999998</v>
      </c>
      <c r="G19" s="1501">
        <v>16.833333333333332</v>
      </c>
      <c r="H19" s="1501">
        <v>14.333333333333334</v>
      </c>
      <c r="I19" s="1501">
        <v>16.2</v>
      </c>
      <c r="J19" s="1501">
        <v>15.933333333333332</v>
      </c>
      <c r="K19" s="1504">
        <v>17.466666666666669</v>
      </c>
      <c r="L19" s="1501">
        <v>15.866666666666667</v>
      </c>
      <c r="M19" s="1501">
        <v>16.166666666666668</v>
      </c>
      <c r="N19" s="1501">
        <v>16.7</v>
      </c>
      <c r="O19" s="1501">
        <v>17.600000000000001</v>
      </c>
      <c r="P19" s="1504">
        <v>16.400000000000002</v>
      </c>
      <c r="Q19" s="1506">
        <v>16.3</v>
      </c>
      <c r="R19" s="1506">
        <v>17.666666666666668</v>
      </c>
      <c r="S19" s="1506">
        <v>16.166666666666668</v>
      </c>
      <c r="T19" s="1506">
        <v>16.236666666666665</v>
      </c>
      <c r="U19" s="1512">
        <v>17.466666666666665</v>
      </c>
      <c r="V19" s="1506">
        <v>16.510896057347669</v>
      </c>
      <c r="W19" s="1506">
        <v>16.689247311827959</v>
      </c>
      <c r="X19" s="1506">
        <v>17.016881720430106</v>
      </c>
      <c r="Y19" s="1506">
        <v>16.722258064516129</v>
      </c>
      <c r="Z19" s="1512">
        <v>16.66193548387097</v>
      </c>
      <c r="AA19" s="1506">
        <v>18.741146953405018</v>
      </c>
      <c r="AB19" s="1506">
        <v>17.378530465949819</v>
      </c>
      <c r="AC19" s="1506">
        <v>16.611182795698927</v>
      </c>
      <c r="AD19" s="1506">
        <v>18.530358422939067</v>
      </c>
      <c r="AE19" s="1512">
        <v>17.266953405017919</v>
      </c>
    </row>
    <row r="20" spans="1:31" ht="12" customHeight="1">
      <c r="A20" s="522" t="s">
        <v>126</v>
      </c>
      <c r="B20" s="1507">
        <v>4.0333333333333332</v>
      </c>
      <c r="C20" s="1508">
        <v>2.7666666666666662</v>
      </c>
      <c r="D20" s="1508">
        <v>3.1</v>
      </c>
      <c r="E20" s="1508">
        <v>3.3000000000000003</v>
      </c>
      <c r="F20" s="1509">
        <v>4.2666666666666666</v>
      </c>
      <c r="G20" s="1507">
        <v>2.8333333333333326</v>
      </c>
      <c r="H20" s="1508">
        <v>3</v>
      </c>
      <c r="I20" s="1508">
        <v>3.4666666666666668</v>
      </c>
      <c r="J20" s="1508">
        <v>2.3333333333333335</v>
      </c>
      <c r="K20" s="1509">
        <v>3.4333333333333336</v>
      </c>
      <c r="L20" s="1507">
        <v>6</v>
      </c>
      <c r="M20" s="1508">
        <v>3.3333333333333335</v>
      </c>
      <c r="N20" s="1508">
        <v>3.1666666666666665</v>
      </c>
      <c r="O20" s="1508">
        <v>3.3000000000000003</v>
      </c>
      <c r="P20" s="1509">
        <v>4.2666666666666666</v>
      </c>
      <c r="Q20" s="1515">
        <v>3.5333333333333337</v>
      </c>
      <c r="R20" s="1513">
        <v>6.2666666666666666</v>
      </c>
      <c r="S20" s="1513">
        <v>2.9000000000000004</v>
      </c>
      <c r="T20" s="1513">
        <v>4.865591397849462</v>
      </c>
      <c r="U20" s="1514">
        <v>4.2333333333333334</v>
      </c>
      <c r="V20" s="1515">
        <v>2.3944802867383514</v>
      </c>
      <c r="W20" s="1513">
        <v>4.3589964157706085</v>
      </c>
      <c r="X20" s="1513">
        <v>3.98573476702509</v>
      </c>
      <c r="Y20" s="1513">
        <v>4.983189964157706</v>
      </c>
      <c r="Z20" s="1514">
        <v>6.1724372759856623</v>
      </c>
      <c r="AA20" s="1515">
        <v>5.8789605734767028</v>
      </c>
      <c r="AB20" s="1513">
        <v>3.367132616487456</v>
      </c>
      <c r="AC20" s="1513">
        <v>4.871971326164874</v>
      </c>
      <c r="AD20" s="1513">
        <v>5.3304301075268823</v>
      </c>
      <c r="AE20" s="1514">
        <v>5.8412544802867394</v>
      </c>
    </row>
    <row r="21" spans="1:31" ht="12" customHeight="1">
      <c r="A21" s="511" t="s">
        <v>127</v>
      </c>
      <c r="B21" s="1501">
        <v>7.8833333333333329</v>
      </c>
      <c r="C21" s="1501">
        <v>5.3833333333333329</v>
      </c>
      <c r="D21" s="1501">
        <v>7.55</v>
      </c>
      <c r="E21" s="1501">
        <v>6.7333333333333334</v>
      </c>
      <c r="F21" s="1502">
        <v>7.5</v>
      </c>
      <c r="G21" s="1501">
        <v>6.75</v>
      </c>
      <c r="H21" s="1501">
        <v>4.6166666666666663</v>
      </c>
      <c r="I21" s="1501">
        <v>6.05</v>
      </c>
      <c r="J21" s="1501">
        <v>7.8166666666666664</v>
      </c>
      <c r="K21" s="1502">
        <v>6.9333333333333336</v>
      </c>
      <c r="L21" s="1501">
        <v>8.0499999999999989</v>
      </c>
      <c r="M21" s="1501">
        <v>6.55</v>
      </c>
      <c r="N21" s="1501">
        <v>8.0833333333333339</v>
      </c>
      <c r="O21" s="1501">
        <v>6.6833333333333327</v>
      </c>
      <c r="P21" s="1502">
        <v>6.0655913978494622</v>
      </c>
      <c r="Q21" s="1506">
        <v>6.1499999999999995</v>
      </c>
      <c r="R21" s="1506">
        <v>5.1166666666666671</v>
      </c>
      <c r="S21" s="1506">
        <v>9.36</v>
      </c>
      <c r="T21" s="1506">
        <v>7.9521684587813626</v>
      </c>
      <c r="U21" s="1516">
        <v>6.75</v>
      </c>
      <c r="V21" s="1506">
        <v>5.734073220686124</v>
      </c>
      <c r="W21" s="1506">
        <v>7.2340578597030216</v>
      </c>
      <c r="X21" s="1506">
        <v>6.9350735384995694</v>
      </c>
      <c r="Y21" s="1506">
        <v>5.731027905785969</v>
      </c>
      <c r="Z21" s="1516">
        <v>8.0708525345622117</v>
      </c>
      <c r="AA21" s="1506">
        <v>7.2614567332309266</v>
      </c>
      <c r="AB21" s="1506">
        <v>7.5716602662570409</v>
      </c>
      <c r="AC21" s="1506">
        <v>6.8907974910394261</v>
      </c>
      <c r="AD21" s="1506">
        <v>7.8198438300051194</v>
      </c>
      <c r="AE21" s="1516">
        <v>7.9512711213517662</v>
      </c>
    </row>
    <row r="22" spans="1:31" ht="12" customHeight="1">
      <c r="A22" s="522" t="s">
        <v>128</v>
      </c>
      <c r="B22" s="1507">
        <v>9.8666666666666671</v>
      </c>
      <c r="C22" s="1508">
        <v>9.9500000000000011</v>
      </c>
      <c r="D22" s="1508">
        <v>10.633333333333335</v>
      </c>
      <c r="E22" s="1508">
        <v>9.3833333333333329</v>
      </c>
      <c r="F22" s="1509">
        <v>11.183333333333332</v>
      </c>
      <c r="G22" s="1507">
        <v>9.8333333333333339</v>
      </c>
      <c r="H22" s="1508">
        <v>8.6666666666666679</v>
      </c>
      <c r="I22" s="1508">
        <v>9.8333333333333339</v>
      </c>
      <c r="J22" s="1508">
        <v>9.1333333333333311</v>
      </c>
      <c r="K22" s="1509">
        <v>10.450000000000001</v>
      </c>
      <c r="L22" s="1507">
        <v>10.933333333333335</v>
      </c>
      <c r="M22" s="1508">
        <v>9.7500000000000018</v>
      </c>
      <c r="N22" s="1508">
        <v>9.9333333333333336</v>
      </c>
      <c r="O22" s="1508">
        <v>10.450000000000001</v>
      </c>
      <c r="P22" s="1509">
        <v>10.333333333333334</v>
      </c>
      <c r="Q22" s="1515">
        <v>9.9166666666666661</v>
      </c>
      <c r="R22" s="1513">
        <v>11.966666666666667</v>
      </c>
      <c r="S22" s="1513">
        <v>9.5333333333333332</v>
      </c>
      <c r="T22" s="1513">
        <v>10.551129032258062</v>
      </c>
      <c r="U22" s="1514">
        <v>10.85</v>
      </c>
      <c r="V22" s="1515">
        <v>9.4526881720430094</v>
      </c>
      <c r="W22" s="1513">
        <v>10.524121863799285</v>
      </c>
      <c r="X22" s="1513">
        <v>10.501308243727598</v>
      </c>
      <c r="Y22" s="1513">
        <v>10.852724014336916</v>
      </c>
      <c r="Z22" s="1514">
        <v>11.417186379928317</v>
      </c>
      <c r="AA22" s="1515">
        <v>12.310053763440857</v>
      </c>
      <c r="AB22" s="1513">
        <v>10.372831541218636</v>
      </c>
      <c r="AC22" s="1513">
        <v>10.741577060931901</v>
      </c>
      <c r="AD22" s="1513">
        <v>11.930394265232977</v>
      </c>
      <c r="AE22" s="1514">
        <v>11.554103942652331</v>
      </c>
    </row>
    <row r="23" spans="1:31" ht="12" customHeight="1">
      <c r="A23" s="189" t="s">
        <v>1</v>
      </c>
      <c r="B23" s="353">
        <v>8.8750000000000018</v>
      </c>
      <c r="C23" s="354">
        <v>7.6666666666666652</v>
      </c>
      <c r="D23" s="354">
        <v>9.0916666666666668</v>
      </c>
      <c r="E23" s="354">
        <v>8.0583333333333318</v>
      </c>
      <c r="F23" s="355">
        <v>9.3416666666666668</v>
      </c>
      <c r="G23" s="353">
        <v>8.2916666666666661</v>
      </c>
      <c r="H23" s="354">
        <v>6.6416666666666666</v>
      </c>
      <c r="I23" s="354">
        <v>7.9416666666666664</v>
      </c>
      <c r="J23" s="354">
        <v>8.4749999999999996</v>
      </c>
      <c r="K23" s="355">
        <v>8.6916666666666682</v>
      </c>
      <c r="L23" s="353">
        <v>9.4916666666666671</v>
      </c>
      <c r="M23" s="354">
        <v>8.1499999999999968</v>
      </c>
      <c r="N23" s="354">
        <v>9.0083333333333346</v>
      </c>
      <c r="O23" s="354">
        <v>8.5666666666666647</v>
      </c>
      <c r="P23" s="355">
        <v>8.1994623655913959</v>
      </c>
      <c r="Q23" s="356">
        <v>8.0333333333333332</v>
      </c>
      <c r="R23" s="357">
        <v>8.5416666666666679</v>
      </c>
      <c r="S23" s="357">
        <v>9.4466666666666672</v>
      </c>
      <c r="T23" s="357">
        <v>9.2516487455197147</v>
      </c>
      <c r="U23" s="358">
        <v>8.7999999999999989</v>
      </c>
      <c r="V23" s="356">
        <v>7.5933806963645667</v>
      </c>
      <c r="W23" s="357">
        <v>8.8790898617511527</v>
      </c>
      <c r="X23" s="357">
        <v>8.7181908911135846</v>
      </c>
      <c r="Y23" s="357">
        <v>8.2918759600614447</v>
      </c>
      <c r="Z23" s="358">
        <v>9.7440194572452654</v>
      </c>
      <c r="AA23" s="356">
        <v>9.7857552483358941</v>
      </c>
      <c r="AB23" s="357">
        <v>8.9722459037378375</v>
      </c>
      <c r="AC23" s="357">
        <v>8.8161872759856621</v>
      </c>
      <c r="AD23" s="357">
        <v>9.8751190476190462</v>
      </c>
      <c r="AE23" s="358">
        <v>9.7526875320020494</v>
      </c>
    </row>
    <row r="24" spans="1:31">
      <c r="A24" s="778"/>
      <c r="B24" s="778"/>
      <c r="C24" s="778"/>
      <c r="D24" s="778"/>
      <c r="E24" s="1494"/>
      <c r="F24" s="1494"/>
      <c r="G24" s="1494"/>
      <c r="H24" s="1494"/>
      <c r="I24" s="1494"/>
      <c r="J24" s="1494"/>
      <c r="K24" s="458"/>
      <c r="L24" s="778"/>
      <c r="M24" s="778"/>
      <c r="N24" s="778"/>
      <c r="O24" s="778"/>
      <c r="P24" s="778"/>
      <c r="Q24" s="362"/>
      <c r="R24" s="362"/>
      <c r="S24" s="362"/>
      <c r="T24" s="362"/>
      <c r="U24" s="362"/>
      <c r="V24" s="362"/>
      <c r="W24" s="362"/>
      <c r="X24" s="362"/>
      <c r="Y24" s="362"/>
      <c r="Z24" s="362"/>
      <c r="AA24" s="362"/>
      <c r="AB24" s="362"/>
      <c r="AC24" s="362"/>
      <c r="AD24" s="362"/>
      <c r="AE24" s="362"/>
    </row>
    <row r="25" spans="1:31">
      <c r="A25" s="1495"/>
      <c r="B25" s="1496">
        <f>B4</f>
        <v>1990</v>
      </c>
      <c r="C25" s="1496">
        <f t="shared" ref="C25:AE25" si="0">C4</f>
        <v>1991</v>
      </c>
      <c r="D25" s="1496">
        <f t="shared" si="0"/>
        <v>1992</v>
      </c>
      <c r="E25" s="1496">
        <f t="shared" si="0"/>
        <v>1993</v>
      </c>
      <c r="F25" s="1496">
        <f t="shared" si="0"/>
        <v>1994</v>
      </c>
      <c r="G25" s="1496">
        <f t="shared" si="0"/>
        <v>1995</v>
      </c>
      <c r="H25" s="1496">
        <f t="shared" si="0"/>
        <v>1996</v>
      </c>
      <c r="I25" s="1496">
        <f t="shared" si="0"/>
        <v>1997</v>
      </c>
      <c r="J25" s="1496">
        <f t="shared" si="0"/>
        <v>1998</v>
      </c>
      <c r="K25" s="1496">
        <f t="shared" si="0"/>
        <v>1999</v>
      </c>
      <c r="L25" s="1496">
        <f t="shared" si="0"/>
        <v>2000</v>
      </c>
      <c r="M25" s="1496">
        <f t="shared" si="0"/>
        <v>2001</v>
      </c>
      <c r="N25" s="1496">
        <f t="shared" si="0"/>
        <v>2002</v>
      </c>
      <c r="O25" s="1496">
        <f t="shared" si="0"/>
        <v>2003</v>
      </c>
      <c r="P25" s="1496">
        <f t="shared" si="0"/>
        <v>2004</v>
      </c>
      <c r="Q25" s="1496">
        <f t="shared" si="0"/>
        <v>2005</v>
      </c>
      <c r="R25" s="1496">
        <f t="shared" si="0"/>
        <v>2006</v>
      </c>
      <c r="S25" s="1496">
        <f t="shared" si="0"/>
        <v>2007</v>
      </c>
      <c r="T25" s="1496">
        <f t="shared" si="0"/>
        <v>2008</v>
      </c>
      <c r="U25" s="1496">
        <f t="shared" si="0"/>
        <v>2009</v>
      </c>
      <c r="V25" s="1496">
        <f t="shared" si="0"/>
        <v>2010</v>
      </c>
      <c r="W25" s="1496">
        <f t="shared" si="0"/>
        <v>2011</v>
      </c>
      <c r="X25" s="1496">
        <f t="shared" si="0"/>
        <v>2012</v>
      </c>
      <c r="Y25" s="1496">
        <f t="shared" si="0"/>
        <v>2013</v>
      </c>
      <c r="Z25" s="1496">
        <f t="shared" si="0"/>
        <v>2014</v>
      </c>
      <c r="AA25" s="1496">
        <f t="shared" si="0"/>
        <v>2015</v>
      </c>
      <c r="AB25" s="1496">
        <f t="shared" si="0"/>
        <v>2016</v>
      </c>
      <c r="AC25" s="1496">
        <f t="shared" si="0"/>
        <v>2017</v>
      </c>
      <c r="AD25" s="1496">
        <f t="shared" si="0"/>
        <v>2018</v>
      </c>
      <c r="AE25" s="1496">
        <f t="shared" si="0"/>
        <v>2019</v>
      </c>
    </row>
    <row r="26" spans="1:31">
      <c r="A26" s="1495" t="str">
        <f>A23</f>
        <v>rok</v>
      </c>
      <c r="B26" s="1497">
        <f>B23</f>
        <v>8.8750000000000018</v>
      </c>
      <c r="C26" s="1497">
        <f t="shared" ref="C26:AE26" si="1">C23</f>
        <v>7.6666666666666652</v>
      </c>
      <c r="D26" s="1497">
        <f t="shared" si="1"/>
        <v>9.0916666666666668</v>
      </c>
      <c r="E26" s="1497">
        <f t="shared" si="1"/>
        <v>8.0583333333333318</v>
      </c>
      <c r="F26" s="1497">
        <f t="shared" si="1"/>
        <v>9.3416666666666668</v>
      </c>
      <c r="G26" s="1497">
        <f t="shared" si="1"/>
        <v>8.2916666666666661</v>
      </c>
      <c r="H26" s="1497">
        <f t="shared" si="1"/>
        <v>6.6416666666666666</v>
      </c>
      <c r="I26" s="1497">
        <f t="shared" si="1"/>
        <v>7.9416666666666664</v>
      </c>
      <c r="J26" s="1497">
        <f t="shared" si="1"/>
        <v>8.4749999999999996</v>
      </c>
      <c r="K26" s="1497">
        <f t="shared" si="1"/>
        <v>8.6916666666666682</v>
      </c>
      <c r="L26" s="1497">
        <f t="shared" si="1"/>
        <v>9.4916666666666671</v>
      </c>
      <c r="M26" s="1497">
        <f t="shared" si="1"/>
        <v>8.1499999999999968</v>
      </c>
      <c r="N26" s="1497">
        <f t="shared" si="1"/>
        <v>9.0083333333333346</v>
      </c>
      <c r="O26" s="1497">
        <f t="shared" si="1"/>
        <v>8.5666666666666647</v>
      </c>
      <c r="P26" s="1497">
        <f t="shared" si="1"/>
        <v>8.1994623655913959</v>
      </c>
      <c r="Q26" s="1497">
        <f t="shared" si="1"/>
        <v>8.0333333333333332</v>
      </c>
      <c r="R26" s="1497">
        <f t="shared" si="1"/>
        <v>8.5416666666666679</v>
      </c>
      <c r="S26" s="1497">
        <f t="shared" si="1"/>
        <v>9.4466666666666672</v>
      </c>
      <c r="T26" s="1497">
        <f t="shared" si="1"/>
        <v>9.2516487455197147</v>
      </c>
      <c r="U26" s="1497">
        <f t="shared" si="1"/>
        <v>8.7999999999999989</v>
      </c>
      <c r="V26" s="1497">
        <f t="shared" si="1"/>
        <v>7.5933806963645667</v>
      </c>
      <c r="W26" s="1497">
        <f t="shared" si="1"/>
        <v>8.8790898617511527</v>
      </c>
      <c r="X26" s="1497">
        <f t="shared" si="1"/>
        <v>8.7181908911135846</v>
      </c>
      <c r="Y26" s="1497">
        <f t="shared" si="1"/>
        <v>8.2918759600614447</v>
      </c>
      <c r="Z26" s="1497">
        <f t="shared" si="1"/>
        <v>9.7440194572452654</v>
      </c>
      <c r="AA26" s="1497">
        <f t="shared" si="1"/>
        <v>9.7857552483358941</v>
      </c>
      <c r="AB26" s="1497">
        <f t="shared" si="1"/>
        <v>8.9722459037378375</v>
      </c>
      <c r="AC26" s="1497">
        <f t="shared" si="1"/>
        <v>8.8161872759856621</v>
      </c>
      <c r="AD26" s="1497">
        <f t="shared" si="1"/>
        <v>9.8751190476190462</v>
      </c>
      <c r="AE26" s="1497">
        <f t="shared" si="1"/>
        <v>9.7526875320020494</v>
      </c>
    </row>
    <row r="27" spans="1:31">
      <c r="A27" s="778"/>
      <c r="B27" s="1498"/>
      <c r="C27" s="778"/>
      <c r="D27" s="778"/>
      <c r="E27" s="1494"/>
      <c r="F27" s="1494"/>
      <c r="G27" s="1494"/>
      <c r="H27" s="1494"/>
      <c r="I27" s="1494"/>
      <c r="J27" s="1494"/>
      <c r="K27" s="458"/>
      <c r="L27" s="778"/>
      <c r="M27" s="778"/>
      <c r="N27" s="778"/>
      <c r="O27" s="778"/>
      <c r="P27" s="778"/>
    </row>
    <row r="28" spans="1:31">
      <c r="A28" s="778"/>
      <c r="B28" s="778"/>
      <c r="C28" s="778"/>
      <c r="D28" s="778"/>
      <c r="E28" s="1494"/>
      <c r="F28" s="1494"/>
      <c r="G28" s="1494"/>
      <c r="H28" s="1494"/>
      <c r="I28" s="1494"/>
      <c r="J28" s="1494"/>
      <c r="K28" s="458"/>
      <c r="L28" s="778"/>
      <c r="M28" s="778"/>
      <c r="N28" s="778"/>
      <c r="O28" s="778"/>
      <c r="P28" s="778"/>
    </row>
    <row r="29" spans="1:31">
      <c r="A29" s="778"/>
      <c r="B29" s="778"/>
      <c r="C29" s="778"/>
      <c r="D29" s="778"/>
      <c r="E29" s="1494"/>
      <c r="F29" s="1494"/>
      <c r="G29" s="1494"/>
      <c r="H29" s="1494"/>
      <c r="I29" s="1494"/>
      <c r="J29" s="1494"/>
      <c r="K29" s="458"/>
      <c r="L29" s="778"/>
      <c r="M29" s="778"/>
      <c r="N29" s="778"/>
      <c r="O29" s="778"/>
      <c r="P29" s="778"/>
    </row>
    <row r="30" spans="1:31">
      <c r="A30" s="778"/>
      <c r="B30" s="778"/>
      <c r="C30" s="778"/>
      <c r="D30" s="778"/>
      <c r="E30" s="1494"/>
      <c r="F30" s="1494"/>
      <c r="G30" s="1494"/>
      <c r="H30" s="1494"/>
      <c r="I30" s="1494"/>
      <c r="J30" s="1494"/>
      <c r="K30" s="458"/>
      <c r="L30" s="778"/>
      <c r="M30" s="778"/>
      <c r="N30" s="778"/>
      <c r="O30" s="778"/>
      <c r="P30" s="778"/>
    </row>
    <row r="31" spans="1:31">
      <c r="D31" s="778"/>
      <c r="E31" s="1494"/>
      <c r="F31" s="1494"/>
      <c r="G31" s="1494"/>
      <c r="H31" s="1494"/>
      <c r="I31" s="1494"/>
      <c r="J31" s="1494"/>
      <c r="K31" s="458"/>
    </row>
    <row r="32" spans="1:31">
      <c r="D32" s="778"/>
      <c r="K32" s="458"/>
    </row>
    <row r="33" spans="3:13">
      <c r="D33" s="778"/>
    </row>
    <row r="35" spans="3:13">
      <c r="C35" s="1499"/>
      <c r="D35" s="1499"/>
    </row>
    <row r="36" spans="3:13">
      <c r="C36" s="1499"/>
      <c r="D36" s="1499"/>
    </row>
    <row r="37" spans="3:13">
      <c r="C37" s="1499"/>
      <c r="D37" s="1499"/>
    </row>
    <row r="38" spans="3:13">
      <c r="C38" s="1500"/>
      <c r="G38" s="1500"/>
      <c r="K38" s="1500"/>
    </row>
    <row r="39" spans="3:13">
      <c r="H39" s="1500"/>
      <c r="J39" s="1500"/>
      <c r="L39" s="1500"/>
      <c r="M39" s="1500"/>
    </row>
  </sheetData>
  <mergeCells count="3">
    <mergeCell ref="B2:AE2"/>
    <mergeCell ref="A1:AE1"/>
    <mergeCell ref="A3:AE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B142"/>
  <sheetViews>
    <sheetView showGridLines="0" zoomScaleNormal="100" zoomScaleSheetLayoutView="100" workbookViewId="0"/>
  </sheetViews>
  <sheetFormatPr defaultColWidth="9.140625" defaultRowHeight="11.25"/>
  <cols>
    <col min="1" max="1" width="90.28515625" style="42" customWidth="1"/>
    <col min="2" max="16384" width="9.140625" style="42"/>
  </cols>
  <sheetData>
    <row r="1" spans="1:2" ht="18.75">
      <c r="A1" s="41" t="s">
        <v>484</v>
      </c>
    </row>
    <row r="2" spans="1:2" ht="7.5" customHeight="1">
      <c r="A2" s="406"/>
    </row>
    <row r="3" spans="1:2">
      <c r="A3" s="1545" t="s">
        <v>552</v>
      </c>
      <c r="B3" s="1546"/>
    </row>
    <row r="4" spans="1:2">
      <c r="A4" s="1546"/>
      <c r="B4" s="1546"/>
    </row>
    <row r="5" spans="1:2">
      <c r="A5" s="1546"/>
      <c r="B5" s="1546"/>
    </row>
    <row r="6" spans="1:2">
      <c r="A6" s="1546"/>
      <c r="B6" s="1546"/>
    </row>
    <row r="7" spans="1:2">
      <c r="A7" s="1546"/>
      <c r="B7" s="1546"/>
    </row>
    <row r="8" spans="1:2">
      <c r="A8" s="1546"/>
      <c r="B8" s="1546"/>
    </row>
    <row r="9" spans="1:2">
      <c r="A9" s="1546"/>
      <c r="B9" s="1546"/>
    </row>
    <row r="10" spans="1:2">
      <c r="A10" s="1546"/>
      <c r="B10" s="1546"/>
    </row>
    <row r="11" spans="1:2">
      <c r="A11" s="1546"/>
      <c r="B11" s="1546"/>
    </row>
    <row r="12" spans="1:2">
      <c r="A12" s="1546"/>
      <c r="B12" s="1546"/>
    </row>
    <row r="13" spans="1:2">
      <c r="A13" s="1546"/>
      <c r="B13" s="1546"/>
    </row>
    <row r="14" spans="1:2">
      <c r="A14" s="1546"/>
      <c r="B14" s="1546"/>
    </row>
    <row r="15" spans="1:2">
      <c r="A15" s="1546"/>
      <c r="B15" s="1546"/>
    </row>
    <row r="16" spans="1:2">
      <c r="A16" s="1546"/>
      <c r="B16" s="1546"/>
    </row>
    <row r="17" spans="1:2">
      <c r="A17" s="1546"/>
      <c r="B17" s="1546"/>
    </row>
    <row r="18" spans="1:2">
      <c r="A18" s="1546"/>
      <c r="B18" s="1546"/>
    </row>
    <row r="19" spans="1:2">
      <c r="A19" s="1546"/>
      <c r="B19" s="1546"/>
    </row>
    <row r="20" spans="1:2">
      <c r="A20" s="1546"/>
      <c r="B20" s="1546"/>
    </row>
    <row r="21" spans="1:2">
      <c r="A21" s="1546"/>
      <c r="B21" s="1546"/>
    </row>
    <row r="22" spans="1:2">
      <c r="A22" s="1546"/>
      <c r="B22" s="1546"/>
    </row>
    <row r="23" spans="1:2">
      <c r="A23" s="1546"/>
      <c r="B23" s="1546"/>
    </row>
    <row r="24" spans="1:2">
      <c r="A24" s="1546"/>
      <c r="B24" s="1546"/>
    </row>
    <row r="25" spans="1:2">
      <c r="A25" s="1546"/>
      <c r="B25" s="1546"/>
    </row>
    <row r="26" spans="1:2">
      <c r="A26" s="1546"/>
      <c r="B26" s="1546"/>
    </row>
    <row r="27" spans="1:2">
      <c r="A27" s="1546"/>
      <c r="B27" s="1546"/>
    </row>
    <row r="28" spans="1:2" ht="15.75" customHeight="1">
      <c r="A28" s="1546"/>
      <c r="B28" s="1546"/>
    </row>
    <row r="29" spans="1:2">
      <c r="A29" s="1546"/>
      <c r="B29" s="1546"/>
    </row>
    <row r="30" spans="1:2">
      <c r="A30" s="1546"/>
      <c r="B30" s="1546"/>
    </row>
    <row r="31" spans="1:2">
      <c r="A31" s="1546"/>
      <c r="B31" s="1546"/>
    </row>
    <row r="32" spans="1:2">
      <c r="A32" s="1546"/>
      <c r="B32" s="1546"/>
    </row>
    <row r="33" spans="1:2">
      <c r="A33" s="1546"/>
      <c r="B33" s="1546"/>
    </row>
    <row r="34" spans="1:2">
      <c r="A34" s="1546"/>
      <c r="B34" s="1546"/>
    </row>
    <row r="35" spans="1:2">
      <c r="A35" s="1546"/>
      <c r="B35" s="1546"/>
    </row>
    <row r="36" spans="1:2">
      <c r="A36" s="1546"/>
      <c r="B36" s="1546"/>
    </row>
    <row r="37" spans="1:2">
      <c r="A37" s="1546"/>
      <c r="B37" s="1546"/>
    </row>
    <row r="38" spans="1:2">
      <c r="A38" s="1546"/>
      <c r="B38" s="1546"/>
    </row>
    <row r="39" spans="1:2">
      <c r="A39" s="1546"/>
      <c r="B39" s="1546"/>
    </row>
    <row r="40" spans="1:2">
      <c r="A40" s="1546"/>
      <c r="B40" s="1546"/>
    </row>
    <row r="41" spans="1:2">
      <c r="A41" s="1546"/>
      <c r="B41" s="1546"/>
    </row>
    <row r="42" spans="1:2">
      <c r="A42" s="1546"/>
      <c r="B42" s="1546"/>
    </row>
    <row r="43" spans="1:2">
      <c r="A43" s="1546"/>
      <c r="B43" s="1546"/>
    </row>
    <row r="44" spans="1:2">
      <c r="A44" s="1546"/>
      <c r="B44" s="1546"/>
    </row>
    <row r="45" spans="1:2">
      <c r="A45" s="1546"/>
      <c r="B45" s="1546"/>
    </row>
    <row r="46" spans="1:2">
      <c r="A46" s="1546"/>
      <c r="B46" s="1546"/>
    </row>
    <row r="47" spans="1:2">
      <c r="A47" s="1546"/>
      <c r="B47" s="1546"/>
    </row>
    <row r="48" spans="1:2">
      <c r="A48" s="1546"/>
      <c r="B48" s="1546"/>
    </row>
    <row r="49" spans="1:2">
      <c r="A49" s="1546"/>
      <c r="B49" s="1546"/>
    </row>
    <row r="50" spans="1:2">
      <c r="A50" s="1546"/>
      <c r="B50" s="1546"/>
    </row>
    <row r="51" spans="1:2">
      <c r="A51" s="1546"/>
      <c r="B51" s="1546"/>
    </row>
    <row r="52" spans="1:2">
      <c r="A52" s="1546"/>
      <c r="B52" s="1546"/>
    </row>
    <row r="53" spans="1:2">
      <c r="A53" s="1546"/>
      <c r="B53" s="1546"/>
    </row>
    <row r="54" spans="1:2">
      <c r="A54" s="1546"/>
      <c r="B54" s="1546"/>
    </row>
    <row r="55" spans="1:2">
      <c r="A55" s="1546"/>
      <c r="B55" s="1546"/>
    </row>
    <row r="56" spans="1:2">
      <c r="A56" s="1546"/>
      <c r="B56" s="1546"/>
    </row>
    <row r="57" spans="1:2">
      <c r="A57" s="1546"/>
      <c r="B57" s="1546"/>
    </row>
    <row r="58" spans="1:2">
      <c r="A58" s="1546"/>
      <c r="B58" s="1546"/>
    </row>
    <row r="59" spans="1:2">
      <c r="A59" s="1546"/>
      <c r="B59" s="1546"/>
    </row>
    <row r="60" spans="1:2">
      <c r="A60" s="1546"/>
      <c r="B60" s="1546"/>
    </row>
    <row r="61" spans="1:2">
      <c r="A61" s="1546"/>
      <c r="B61" s="1546"/>
    </row>
    <row r="62" spans="1:2">
      <c r="A62" s="1546"/>
      <c r="B62" s="1546"/>
    </row>
    <row r="63" spans="1:2">
      <c r="A63" s="1546"/>
      <c r="B63" s="1546"/>
    </row>
    <row r="64" spans="1:2">
      <c r="A64" s="1546"/>
      <c r="B64" s="1546"/>
    </row>
    <row r="65" spans="1:2">
      <c r="A65" s="1546"/>
      <c r="B65" s="1546"/>
    </row>
    <row r="66" spans="1:2">
      <c r="A66" s="1546"/>
      <c r="B66" s="1546"/>
    </row>
    <row r="67" spans="1:2">
      <c r="A67" s="1546"/>
      <c r="B67" s="1546"/>
    </row>
    <row r="68" spans="1:2">
      <c r="A68" s="1546"/>
      <c r="B68" s="1546"/>
    </row>
    <row r="69" spans="1:2">
      <c r="A69" s="1546"/>
      <c r="B69" s="1546"/>
    </row>
    <row r="70" spans="1:2">
      <c r="A70" s="1546"/>
      <c r="B70" s="1546"/>
    </row>
    <row r="71" spans="1:2">
      <c r="A71" s="1546"/>
      <c r="B71" s="1546"/>
    </row>
    <row r="72" spans="1:2">
      <c r="A72" s="1545" t="s">
        <v>548</v>
      </c>
      <c r="B72" s="1545"/>
    </row>
    <row r="73" spans="1:2">
      <c r="A73" s="1545"/>
      <c r="B73" s="1545"/>
    </row>
    <row r="74" spans="1:2">
      <c r="A74" s="1545"/>
      <c r="B74" s="1545"/>
    </row>
    <row r="75" spans="1:2">
      <c r="A75" s="1545"/>
      <c r="B75" s="1545"/>
    </row>
    <row r="76" spans="1:2">
      <c r="A76" s="1545"/>
      <c r="B76" s="1545"/>
    </row>
    <row r="77" spans="1:2">
      <c r="A77" s="1545"/>
      <c r="B77" s="1545"/>
    </row>
    <row r="78" spans="1:2">
      <c r="A78" s="1545"/>
      <c r="B78" s="1545"/>
    </row>
    <row r="79" spans="1:2">
      <c r="A79" s="1545"/>
      <c r="B79" s="1545"/>
    </row>
    <row r="80" spans="1:2">
      <c r="A80" s="1545"/>
      <c r="B80" s="1545"/>
    </row>
    <row r="81" spans="1:2">
      <c r="A81" s="1545"/>
      <c r="B81" s="1545"/>
    </row>
    <row r="82" spans="1:2">
      <c r="A82" s="1545"/>
      <c r="B82" s="1545"/>
    </row>
    <row r="83" spans="1:2">
      <c r="A83" s="1545"/>
      <c r="B83" s="1545"/>
    </row>
    <row r="84" spans="1:2">
      <c r="A84" s="1545"/>
      <c r="B84" s="1545"/>
    </row>
    <row r="85" spans="1:2">
      <c r="A85" s="1545"/>
      <c r="B85" s="1545"/>
    </row>
    <row r="86" spans="1:2">
      <c r="A86" s="1545"/>
      <c r="B86" s="1545"/>
    </row>
    <row r="87" spans="1:2">
      <c r="A87" s="1545"/>
      <c r="B87" s="1545"/>
    </row>
    <row r="88" spans="1:2">
      <c r="A88" s="1545"/>
      <c r="B88" s="1545"/>
    </row>
    <row r="89" spans="1:2">
      <c r="A89" s="1545"/>
      <c r="B89" s="1545"/>
    </row>
    <row r="90" spans="1:2">
      <c r="A90" s="1545"/>
      <c r="B90" s="1545"/>
    </row>
    <row r="91" spans="1:2">
      <c r="A91" s="1545"/>
      <c r="B91" s="1545"/>
    </row>
    <row r="92" spans="1:2">
      <c r="A92" s="1545"/>
      <c r="B92" s="1545"/>
    </row>
    <row r="93" spans="1:2">
      <c r="A93" s="1545"/>
      <c r="B93" s="1545"/>
    </row>
    <row r="94" spans="1:2">
      <c r="A94" s="1545"/>
      <c r="B94" s="1545"/>
    </row>
    <row r="95" spans="1:2">
      <c r="A95" s="1545"/>
      <c r="B95" s="1545"/>
    </row>
    <row r="96" spans="1:2">
      <c r="A96" s="1545"/>
      <c r="B96" s="1545"/>
    </row>
    <row r="97" spans="1:2">
      <c r="A97" s="1545"/>
      <c r="B97" s="1545"/>
    </row>
    <row r="98" spans="1:2">
      <c r="A98" s="1545"/>
      <c r="B98" s="1545"/>
    </row>
    <row r="99" spans="1:2">
      <c r="A99" s="1545"/>
      <c r="B99" s="1545"/>
    </row>
    <row r="100" spans="1:2">
      <c r="A100" s="1545"/>
      <c r="B100" s="1545"/>
    </row>
    <row r="101" spans="1:2">
      <c r="A101" s="1545"/>
      <c r="B101" s="1545"/>
    </row>
    <row r="102" spans="1:2">
      <c r="A102" s="1545"/>
      <c r="B102" s="1545"/>
    </row>
    <row r="103" spans="1:2">
      <c r="A103" s="1545"/>
      <c r="B103" s="1545"/>
    </row>
    <row r="104" spans="1:2">
      <c r="A104" s="1545"/>
      <c r="B104" s="1545"/>
    </row>
    <row r="105" spans="1:2">
      <c r="A105" s="1545"/>
      <c r="B105" s="1545"/>
    </row>
    <row r="106" spans="1:2">
      <c r="A106" s="1545"/>
      <c r="B106" s="1545"/>
    </row>
    <row r="107" spans="1:2">
      <c r="A107" s="1545"/>
      <c r="B107" s="1545"/>
    </row>
    <row r="108" spans="1:2">
      <c r="A108" s="1545"/>
      <c r="B108" s="1545"/>
    </row>
    <row r="109" spans="1:2">
      <c r="A109" s="1545"/>
      <c r="B109" s="1545"/>
    </row>
    <row r="110" spans="1:2">
      <c r="A110" s="1545"/>
      <c r="B110" s="1545"/>
    </row>
    <row r="111" spans="1:2">
      <c r="A111" s="1545"/>
      <c r="B111" s="1545"/>
    </row>
    <row r="112" spans="1:2">
      <c r="A112" s="1545"/>
      <c r="B112" s="1545"/>
    </row>
    <row r="113" spans="1:2">
      <c r="A113" s="1545"/>
      <c r="B113" s="1545"/>
    </row>
    <row r="114" spans="1:2">
      <c r="A114" s="1545"/>
      <c r="B114" s="1545"/>
    </row>
    <row r="115" spans="1:2">
      <c r="A115" s="1545"/>
      <c r="B115" s="1545"/>
    </row>
    <row r="116" spans="1:2">
      <c r="A116" s="1545"/>
      <c r="B116" s="1545"/>
    </row>
    <row r="117" spans="1:2">
      <c r="A117" s="1545"/>
      <c r="B117" s="1545"/>
    </row>
    <row r="118" spans="1:2">
      <c r="A118" s="1545"/>
      <c r="B118" s="1545"/>
    </row>
    <row r="119" spans="1:2">
      <c r="A119" s="1545"/>
      <c r="B119" s="1545"/>
    </row>
    <row r="120" spans="1:2">
      <c r="A120" s="1545"/>
      <c r="B120" s="1545"/>
    </row>
    <row r="121" spans="1:2">
      <c r="A121" s="1545"/>
      <c r="B121" s="1545"/>
    </row>
    <row r="122" spans="1:2">
      <c r="A122" s="1545"/>
      <c r="B122" s="1545"/>
    </row>
    <row r="123" spans="1:2">
      <c r="A123" s="1545"/>
      <c r="B123" s="1545"/>
    </row>
    <row r="124" spans="1:2">
      <c r="A124" s="1545"/>
      <c r="B124" s="1545"/>
    </row>
    <row r="125" spans="1:2">
      <c r="A125" s="1545"/>
      <c r="B125" s="1545"/>
    </row>
    <row r="126" spans="1:2">
      <c r="A126" s="1545"/>
      <c r="B126" s="1545"/>
    </row>
    <row r="127" spans="1:2">
      <c r="A127" s="1545"/>
      <c r="B127" s="1545"/>
    </row>
    <row r="128" spans="1:2">
      <c r="A128" s="1545"/>
      <c r="B128" s="1545"/>
    </row>
    <row r="129" spans="1:2">
      <c r="A129" s="1545"/>
      <c r="B129" s="1545"/>
    </row>
    <row r="130" spans="1:2">
      <c r="A130" s="1545"/>
      <c r="B130" s="1545"/>
    </row>
    <row r="131" spans="1:2">
      <c r="A131" s="1545"/>
      <c r="B131" s="1545"/>
    </row>
    <row r="132" spans="1:2">
      <c r="A132" s="1545"/>
      <c r="B132" s="1545"/>
    </row>
    <row r="133" spans="1:2">
      <c r="A133" s="1545"/>
      <c r="B133" s="1545"/>
    </row>
    <row r="134" spans="1:2">
      <c r="A134" s="1545"/>
      <c r="B134" s="1545"/>
    </row>
    <row r="135" spans="1:2">
      <c r="A135" s="1545"/>
      <c r="B135" s="1545"/>
    </row>
    <row r="136" spans="1:2">
      <c r="A136" s="1545"/>
      <c r="B136" s="1545"/>
    </row>
    <row r="137" spans="1:2">
      <c r="A137" s="1545"/>
      <c r="B137" s="1545"/>
    </row>
    <row r="138" spans="1:2">
      <c r="A138" s="1545"/>
      <c r="B138" s="1545"/>
    </row>
    <row r="139" spans="1:2">
      <c r="A139" s="1545"/>
      <c r="B139" s="1545"/>
    </row>
    <row r="140" spans="1:2">
      <c r="A140" s="1545"/>
      <c r="B140" s="1545"/>
    </row>
    <row r="141" spans="1:2">
      <c r="A141" s="1545"/>
      <c r="B141" s="1545"/>
    </row>
    <row r="142" spans="1:2">
      <c r="A142" s="1545"/>
      <c r="B142" s="1545"/>
    </row>
  </sheetData>
  <mergeCells count="2">
    <mergeCell ref="A3:B71"/>
    <mergeCell ref="A72:B14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/>
  <dimension ref="A1:U59"/>
  <sheetViews>
    <sheetView showGridLines="0" zoomScaleNormal="100" zoomScaleSheetLayoutView="100" workbookViewId="0"/>
  </sheetViews>
  <sheetFormatPr defaultColWidth="9.140625" defaultRowHeight="12.75"/>
  <cols>
    <col min="1" max="1" width="4.28515625" style="566" customWidth="1"/>
    <col min="2" max="6" width="4.7109375" style="566" customWidth="1"/>
    <col min="7" max="9" width="4.85546875" style="566" customWidth="1"/>
    <col min="10" max="14" width="4.7109375" style="566" customWidth="1"/>
    <col min="15" max="15" width="3.7109375" style="566" customWidth="1"/>
    <col min="16" max="19" width="4.7109375" style="566" customWidth="1"/>
    <col min="20" max="20" width="3.7109375" style="566" customWidth="1"/>
    <col min="21" max="21" width="2.7109375" style="566" customWidth="1"/>
    <col min="22" max="16384" width="9.140625" style="566"/>
  </cols>
  <sheetData>
    <row r="1" spans="1:20" ht="18.75">
      <c r="A1" s="1458" t="s">
        <v>547</v>
      </c>
      <c r="B1" s="1458"/>
      <c r="C1" s="1458"/>
      <c r="D1" s="1458"/>
      <c r="E1" s="1458"/>
      <c r="F1" s="1458"/>
      <c r="G1" s="1458"/>
      <c r="H1" s="1458"/>
      <c r="I1" s="1458"/>
      <c r="J1" s="1458"/>
      <c r="K1" s="1458"/>
      <c r="L1" s="1458"/>
      <c r="M1" s="1458"/>
      <c r="N1" s="1458"/>
      <c r="O1" s="1458"/>
      <c r="P1" s="1458"/>
      <c r="Q1" s="1458"/>
      <c r="R1" s="1458"/>
      <c r="S1" s="1458"/>
      <c r="T1" s="1458"/>
    </row>
    <row r="2" spans="1:20" ht="15" customHeight="1">
      <c r="E2" s="1535"/>
      <c r="F2" s="1535"/>
    </row>
    <row r="3" spans="1:20" ht="15" customHeight="1">
      <c r="A3" s="1967" t="s">
        <v>308</v>
      </c>
      <c r="B3" s="1967"/>
      <c r="C3" s="1967"/>
      <c r="D3" s="1967"/>
      <c r="E3" s="1967"/>
      <c r="F3" s="1967"/>
      <c r="G3" s="1967"/>
      <c r="H3" s="1967"/>
      <c r="I3" s="1967"/>
      <c r="J3" s="1967"/>
      <c r="K3" s="1967"/>
      <c r="L3" s="1967"/>
      <c r="M3" s="1967"/>
      <c r="N3" s="1967"/>
      <c r="O3" s="1967"/>
      <c r="P3" s="1967"/>
      <c r="Q3" s="1967"/>
      <c r="R3" s="1967"/>
      <c r="S3" s="1967"/>
      <c r="T3" s="1967"/>
    </row>
    <row r="4" spans="1:20" ht="15" customHeight="1">
      <c r="A4" s="781"/>
      <c r="C4" s="1536"/>
      <c r="D4" s="1536"/>
      <c r="E4" s="1536"/>
      <c r="F4" s="1536"/>
      <c r="G4" s="1536"/>
      <c r="H4" s="761"/>
      <c r="I4" s="761"/>
    </row>
    <row r="5" spans="1:20" ht="15" customHeight="1">
      <c r="A5" s="781"/>
      <c r="C5" s="1536"/>
      <c r="D5" s="1536"/>
      <c r="E5" s="1536"/>
      <c r="F5" s="1536"/>
      <c r="G5" s="1536"/>
      <c r="H5" s="761"/>
      <c r="I5" s="761"/>
    </row>
    <row r="6" spans="1:20" ht="15" customHeight="1">
      <c r="A6" s="781"/>
      <c r="B6" s="1506"/>
      <c r="C6" s="1506"/>
      <c r="D6" s="1536"/>
      <c r="E6" s="1536"/>
      <c r="F6" s="1536"/>
      <c r="G6" s="1506"/>
      <c r="H6" s="448"/>
      <c r="I6" s="761"/>
    </row>
    <row r="7" spans="1:20" ht="15" customHeight="1">
      <c r="A7" s="781"/>
      <c r="B7" s="1506"/>
      <c r="C7" s="1506"/>
      <c r="D7" s="1536"/>
      <c r="E7" s="1536"/>
      <c r="F7" s="1536"/>
      <c r="G7" s="1506"/>
      <c r="H7" s="448"/>
      <c r="I7" s="761"/>
    </row>
    <row r="8" spans="1:20" ht="15" customHeight="1">
      <c r="A8" s="781"/>
      <c r="B8" s="1506"/>
      <c r="C8" s="1506"/>
      <c r="D8" s="1536"/>
      <c r="E8" s="1536"/>
      <c r="F8" s="1536"/>
      <c r="G8" s="1506"/>
      <c r="H8" s="448"/>
      <c r="I8" s="761"/>
    </row>
    <row r="9" spans="1:20" ht="15" customHeight="1">
      <c r="A9" s="781"/>
      <c r="B9" s="1536"/>
      <c r="C9" s="1536"/>
      <c r="D9" s="1536"/>
      <c r="E9" s="1536"/>
      <c r="F9" s="1536"/>
      <c r="G9" s="1506"/>
      <c r="H9" s="448"/>
      <c r="I9" s="761"/>
    </row>
    <row r="10" spans="1:20" ht="15" customHeight="1">
      <c r="A10" s="781"/>
      <c r="B10" s="1536"/>
      <c r="C10" s="1536"/>
      <c r="D10" s="1536"/>
      <c r="E10" s="1536"/>
      <c r="F10" s="1536"/>
      <c r="G10" s="1536"/>
      <c r="H10" s="761"/>
      <c r="I10" s="761"/>
    </row>
    <row r="11" spans="1:20" ht="15" customHeight="1">
      <c r="A11" s="781"/>
      <c r="B11" s="1536"/>
      <c r="C11" s="1536"/>
      <c r="D11" s="1536"/>
      <c r="E11" s="1536"/>
      <c r="F11" s="1536"/>
      <c r="G11" s="1536"/>
      <c r="H11" s="761"/>
      <c r="I11" s="761"/>
    </row>
    <row r="12" spans="1:20" ht="15" customHeight="1">
      <c r="A12" s="781"/>
      <c r="B12" s="1536"/>
      <c r="C12" s="1536"/>
      <c r="D12" s="1536"/>
      <c r="E12" s="1536"/>
      <c r="F12" s="1536"/>
      <c r="G12" s="1536"/>
      <c r="H12" s="761"/>
      <c r="I12" s="761"/>
    </row>
    <row r="13" spans="1:20" ht="15" customHeight="1">
      <c r="A13" s="781"/>
      <c r="B13" s="1536"/>
      <c r="C13" s="1536"/>
      <c r="D13" s="1536"/>
      <c r="E13" s="1536"/>
      <c r="F13" s="1536"/>
      <c r="G13" s="1536"/>
      <c r="H13" s="761"/>
      <c r="I13" s="761"/>
    </row>
    <row r="14" spans="1:20" ht="15" customHeight="1">
      <c r="A14" s="781"/>
      <c r="B14" s="1536"/>
      <c r="C14" s="1536"/>
      <c r="D14" s="1536"/>
      <c r="E14" s="1536"/>
      <c r="F14" s="1536"/>
      <c r="G14" s="1536"/>
      <c r="H14" s="1537"/>
      <c r="I14" s="1537"/>
    </row>
    <row r="15" spans="1:20" ht="15" customHeight="1">
      <c r="A15" s="955"/>
      <c r="B15" s="955"/>
      <c r="C15" s="955"/>
      <c r="D15" s="955"/>
      <c r="E15" s="955"/>
      <c r="F15" s="955"/>
      <c r="G15" s="362"/>
      <c r="H15" s="1010"/>
      <c r="I15" s="1010"/>
    </row>
    <row r="16" spans="1:20" ht="15" customHeight="1">
      <c r="A16" s="955"/>
      <c r="B16" s="955"/>
      <c r="C16" s="955"/>
      <c r="D16" s="955"/>
      <c r="E16" s="955"/>
      <c r="F16" s="955"/>
    </row>
    <row r="17" spans="1:21" ht="15" customHeight="1">
      <c r="A17" s="955"/>
      <c r="B17" s="955"/>
      <c r="C17" s="955"/>
      <c r="D17" s="955"/>
      <c r="E17" s="955"/>
      <c r="F17" s="955"/>
    </row>
    <row r="18" spans="1:21" ht="15" customHeight="1">
      <c r="A18" s="955"/>
      <c r="B18" s="955"/>
      <c r="C18" s="955"/>
      <c r="D18" s="955"/>
      <c r="E18" s="955"/>
      <c r="F18" s="955"/>
    </row>
    <row r="19" spans="1:21" ht="15" customHeight="1">
      <c r="A19" s="955"/>
      <c r="B19" s="955"/>
      <c r="C19" s="955"/>
      <c r="D19" s="955"/>
      <c r="E19" s="955"/>
      <c r="F19" s="955"/>
    </row>
    <row r="20" spans="1:21" ht="15" customHeight="1">
      <c r="A20" s="955"/>
      <c r="B20" s="955"/>
      <c r="C20" s="955"/>
      <c r="D20" s="955"/>
      <c r="E20" s="955"/>
      <c r="F20" s="955"/>
    </row>
    <row r="21" spans="1:21" ht="12.95" customHeight="1">
      <c r="B21" s="1040" t="s">
        <v>216</v>
      </c>
      <c r="C21" s="1040"/>
      <c r="D21" s="1040"/>
      <c r="E21" s="955"/>
      <c r="F21" s="362"/>
      <c r="G21" s="362"/>
      <c r="H21" s="362"/>
    </row>
    <row r="22" spans="1:21" ht="12.95" customHeight="1">
      <c r="B22" s="1040" t="s">
        <v>193</v>
      </c>
      <c r="C22" s="1040"/>
      <c r="D22" s="1040"/>
      <c r="G22" s="1649" t="s">
        <v>157</v>
      </c>
      <c r="H22" s="1649"/>
      <c r="I22" s="1649"/>
      <c r="K22" s="1649" t="s">
        <v>154</v>
      </c>
      <c r="L22" s="1649"/>
      <c r="M22" s="1649"/>
      <c r="N22" s="1649"/>
      <c r="P22" s="1649" t="s">
        <v>155</v>
      </c>
      <c r="Q22" s="1649"/>
      <c r="R22" s="1649"/>
      <c r="S22" s="1649"/>
      <c r="T22" s="1649"/>
      <c r="U22" s="1649"/>
    </row>
    <row r="23" spans="1:21" ht="12.95" customHeight="1">
      <c r="B23" s="1040" t="s">
        <v>194</v>
      </c>
      <c r="C23" s="1040"/>
      <c r="D23" s="1040"/>
      <c r="G23" s="1649" t="s">
        <v>158</v>
      </c>
      <c r="H23" s="1649"/>
      <c r="I23" s="1649"/>
      <c r="K23" s="1728" t="s">
        <v>153</v>
      </c>
      <c r="L23" s="1728"/>
      <c r="M23" s="1728"/>
      <c r="N23" s="1728"/>
      <c r="P23" s="1649" t="s">
        <v>156</v>
      </c>
      <c r="Q23" s="1649"/>
      <c r="R23" s="1649"/>
      <c r="S23" s="1649"/>
      <c r="T23" s="1649"/>
      <c r="U23" s="1649"/>
    </row>
    <row r="24" spans="1:21" ht="12.95" customHeight="1">
      <c r="B24" s="1040" t="s">
        <v>215</v>
      </c>
      <c r="C24" s="1040"/>
      <c r="D24" s="1040"/>
      <c r="G24" s="1649" t="s">
        <v>159</v>
      </c>
      <c r="H24" s="1649"/>
      <c r="I24" s="1649"/>
      <c r="K24" s="1728"/>
      <c r="L24" s="1728"/>
      <c r="M24" s="1728"/>
      <c r="N24" s="1728"/>
      <c r="P24" s="1728" t="s">
        <v>195</v>
      </c>
      <c r="Q24" s="1728"/>
      <c r="R24" s="1728"/>
      <c r="S24" s="1728"/>
      <c r="T24" s="1728"/>
      <c r="U24" s="1728"/>
    </row>
    <row r="25" spans="1:21" ht="15" customHeight="1">
      <c r="A25" s="955"/>
      <c r="B25" s="955"/>
      <c r="C25" s="955"/>
      <c r="D25" s="955"/>
      <c r="E25" s="955"/>
      <c r="F25" s="955"/>
      <c r="H25" s="1004"/>
      <c r="I25" s="1004"/>
      <c r="P25" s="1728"/>
      <c r="Q25" s="1728"/>
      <c r="R25" s="1728"/>
      <c r="S25" s="1728"/>
      <c r="T25" s="1728"/>
      <c r="U25" s="1728"/>
    </row>
    <row r="26" spans="1:21" ht="15" customHeight="1">
      <c r="A26" s="1966"/>
      <c r="B26" s="1966"/>
      <c r="C26" s="1966"/>
      <c r="D26" s="1966"/>
      <c r="E26" s="1966"/>
      <c r="F26" s="1966"/>
      <c r="G26" s="1966"/>
      <c r="H26" s="1966"/>
      <c r="I26" s="1966"/>
      <c r="J26" s="1966"/>
      <c r="K26" s="1966"/>
      <c r="L26" s="1966"/>
      <c r="M26" s="1966"/>
      <c r="N26" s="1966"/>
      <c r="O26" s="1966"/>
      <c r="P26" s="1966"/>
      <c r="Q26" s="1966"/>
      <c r="R26" s="1966"/>
      <c r="S26" s="1966"/>
      <c r="T26" s="1966"/>
    </row>
    <row r="27" spans="1:21" ht="15" customHeight="1">
      <c r="A27" s="1930" t="s">
        <v>307</v>
      </c>
      <c r="B27" s="1930"/>
      <c r="C27" s="1930"/>
      <c r="D27" s="1930"/>
      <c r="E27" s="1930"/>
      <c r="F27" s="1930"/>
      <c r="G27" s="1930"/>
      <c r="H27" s="1930"/>
      <c r="I27" s="1930"/>
      <c r="J27" s="1930"/>
      <c r="K27" s="1930"/>
      <c r="L27" s="1930"/>
      <c r="M27" s="1930"/>
      <c r="N27" s="1930"/>
      <c r="O27" s="1930"/>
      <c r="P27" s="1930"/>
      <c r="Q27" s="1930"/>
      <c r="R27" s="1930"/>
      <c r="S27" s="1930"/>
      <c r="T27" s="1930"/>
    </row>
    <row r="28" spans="1:21" ht="15" customHeight="1">
      <c r="A28" s="1006"/>
      <c r="B28" s="1006"/>
      <c r="C28" s="1538"/>
      <c r="D28" s="1538"/>
      <c r="E28" s="1538"/>
      <c r="F28" s="1538"/>
      <c r="G28" s="1539"/>
      <c r="H28" s="1540"/>
      <c r="I28" s="1540"/>
      <c r="J28" s="1001"/>
    </row>
    <row r="29" spans="1:21" ht="15" customHeight="1" thickBot="1">
      <c r="B29" s="1952" t="s">
        <v>544</v>
      </c>
      <c r="C29" s="1952"/>
      <c r="D29" s="1952"/>
      <c r="E29" s="1952"/>
      <c r="F29" s="1532"/>
      <c r="G29" s="1533"/>
      <c r="K29" s="1531"/>
      <c r="P29" s="1952" t="s">
        <v>545</v>
      </c>
      <c r="Q29" s="1952"/>
      <c r="R29" s="1952"/>
      <c r="S29" s="1952"/>
    </row>
    <row r="30" spans="1:21" ht="15" customHeight="1" thickBot="1">
      <c r="B30" s="1952"/>
      <c r="C30" s="1952"/>
      <c r="D30" s="1952"/>
      <c r="E30" s="1952"/>
      <c r="F30" s="999"/>
      <c r="G30" s="999"/>
      <c r="I30" s="1932" t="s">
        <v>317</v>
      </c>
      <c r="J30" s="1933"/>
      <c r="K30" s="1933"/>
      <c r="L30" s="1934"/>
      <c r="P30" s="1952"/>
      <c r="Q30" s="1952"/>
      <c r="R30" s="1952"/>
      <c r="S30" s="1952"/>
    </row>
    <row r="31" spans="1:21" ht="15" customHeight="1">
      <c r="A31" s="1534"/>
      <c r="B31" s="1952"/>
      <c r="C31" s="1952"/>
      <c r="D31" s="1952"/>
      <c r="E31" s="1952"/>
      <c r="F31" s="1006"/>
      <c r="G31" s="1006"/>
      <c r="H31" s="1006"/>
      <c r="I31" s="1530"/>
      <c r="J31" s="1531"/>
      <c r="K31" s="1531"/>
      <c r="L31" s="1530"/>
      <c r="P31" s="1952"/>
      <c r="Q31" s="1952"/>
      <c r="R31" s="1952"/>
      <c r="S31" s="1952"/>
    </row>
    <row r="32" spans="1:21" ht="15" customHeight="1">
      <c r="A32" s="1958"/>
      <c r="B32" s="1958"/>
      <c r="C32" s="1527"/>
      <c r="D32" s="1527"/>
      <c r="E32" s="1964"/>
      <c r="F32" s="1965"/>
      <c r="G32" s="448"/>
      <c r="H32" s="42"/>
      <c r="I32" s="1528"/>
      <c r="J32" s="1001"/>
    </row>
    <row r="33" spans="1:20" ht="15" customHeight="1">
      <c r="C33" s="1529"/>
      <c r="D33" s="42"/>
      <c r="E33" s="1965"/>
      <c r="F33" s="1965"/>
      <c r="G33" s="999"/>
      <c r="H33" s="1528"/>
      <c r="I33" s="1528"/>
      <c r="J33" s="1001"/>
    </row>
    <row r="34" spans="1:20" ht="15" customHeight="1">
      <c r="B34" s="1951" t="s">
        <v>113</v>
      </c>
      <c r="C34" s="1951"/>
      <c r="D34" s="1951"/>
      <c r="E34" s="1951"/>
      <c r="F34" s="999"/>
      <c r="G34" s="1526"/>
      <c r="H34" s="1526"/>
      <c r="I34" s="42"/>
      <c r="J34" s="42"/>
    </row>
    <row r="35" spans="1:20" ht="15" customHeight="1">
      <c r="A35" s="1518"/>
      <c r="B35" s="1951"/>
      <c r="C35" s="1951"/>
      <c r="D35" s="1951"/>
      <c r="E35" s="1951"/>
      <c r="F35" s="1525"/>
      <c r="G35" s="1525"/>
      <c r="I35" s="1955" t="s">
        <v>309</v>
      </c>
      <c r="J35" s="1956"/>
      <c r="K35" s="1956"/>
      <c r="L35" s="1957"/>
    </row>
    <row r="36" spans="1:20" ht="15" customHeight="1">
      <c r="A36" s="1006"/>
      <c r="B36" s="1951"/>
      <c r="C36" s="1951"/>
      <c r="D36" s="1951"/>
      <c r="E36" s="1951"/>
      <c r="F36" s="42"/>
      <c r="G36" s="42"/>
      <c r="I36" s="1959" t="s">
        <v>310</v>
      </c>
      <c r="J36" s="1952"/>
      <c r="K36" s="1952"/>
      <c r="L36" s="1960"/>
    </row>
    <row r="37" spans="1:20" ht="15" customHeight="1">
      <c r="C37" s="1524"/>
      <c r="D37" s="42"/>
      <c r="E37" s="42"/>
      <c r="F37" s="42"/>
      <c r="G37" s="42"/>
      <c r="I37" s="1959"/>
      <c r="J37" s="1952"/>
      <c r="K37" s="1952"/>
      <c r="L37" s="1960"/>
      <c r="P37" s="1952" t="s">
        <v>249</v>
      </c>
      <c r="Q37" s="1952"/>
      <c r="R37" s="1952"/>
      <c r="S37" s="1952"/>
    </row>
    <row r="38" spans="1:20" ht="15" customHeight="1">
      <c r="B38" s="1951" t="s">
        <v>114</v>
      </c>
      <c r="C38" s="1951"/>
      <c r="D38" s="1951"/>
      <c r="E38" s="1951"/>
      <c r="F38" s="42"/>
      <c r="G38" s="42"/>
      <c r="I38" s="1961"/>
      <c r="J38" s="1962"/>
      <c r="K38" s="1962"/>
      <c r="L38" s="1963"/>
      <c r="P38" s="1952"/>
      <c r="Q38" s="1952"/>
      <c r="R38" s="1952"/>
      <c r="S38" s="1952"/>
    </row>
    <row r="39" spans="1:20" ht="15" customHeight="1">
      <c r="A39" s="1518"/>
      <c r="B39" s="1951"/>
      <c r="C39" s="1951"/>
      <c r="D39" s="1951"/>
      <c r="E39" s="1951"/>
      <c r="F39" s="1523"/>
      <c r="G39" s="42"/>
      <c r="J39" s="1001"/>
      <c r="R39" s="42"/>
      <c r="S39" s="42"/>
    </row>
    <row r="40" spans="1:20" ht="15" customHeight="1">
      <c r="A40" s="1518"/>
      <c r="B40" s="1951"/>
      <c r="C40" s="1951"/>
      <c r="D40" s="1951"/>
      <c r="E40" s="1951"/>
      <c r="F40" s="42"/>
      <c r="G40" s="1520"/>
      <c r="J40" s="42"/>
      <c r="O40" s="39"/>
      <c r="P40" s="39"/>
      <c r="Q40" s="39"/>
      <c r="R40" s="40"/>
      <c r="S40" s="40"/>
      <c r="T40" s="39"/>
    </row>
    <row r="41" spans="1:20" ht="15" customHeight="1">
      <c r="A41" s="1518"/>
      <c r="B41" s="1521"/>
      <c r="C41" s="1521"/>
      <c r="D41" s="1521"/>
      <c r="E41" s="1521"/>
      <c r="F41" s="42"/>
      <c r="G41" s="1520"/>
      <c r="J41" s="42"/>
      <c r="O41" s="39"/>
      <c r="P41" s="1954" t="s">
        <v>306</v>
      </c>
      <c r="Q41" s="1954"/>
      <c r="R41" s="1954"/>
      <c r="S41" s="1954"/>
      <c r="T41" s="1931" t="s">
        <v>320</v>
      </c>
    </row>
    <row r="42" spans="1:20" ht="15" customHeight="1">
      <c r="A42" s="1958"/>
      <c r="B42" s="1958"/>
      <c r="C42" s="1522"/>
      <c r="D42" s="42"/>
      <c r="E42" s="42"/>
      <c r="F42" s="42"/>
      <c r="G42" s="1520"/>
      <c r="J42" s="1001"/>
      <c r="O42" s="39"/>
      <c r="P42" s="1952" t="s">
        <v>315</v>
      </c>
      <c r="Q42" s="1952"/>
      <c r="R42" s="1952"/>
      <c r="S42" s="1952"/>
      <c r="T42" s="1931"/>
    </row>
    <row r="43" spans="1:20" ht="15" customHeight="1">
      <c r="B43" s="1937" t="s">
        <v>313</v>
      </c>
      <c r="C43" s="1937"/>
      <c r="D43" s="1937"/>
      <c r="E43" s="1937"/>
      <c r="F43" s="42"/>
      <c r="G43" s="42"/>
      <c r="O43" s="39"/>
      <c r="P43" s="1952"/>
      <c r="Q43" s="1952"/>
      <c r="R43" s="1952"/>
      <c r="S43" s="1952"/>
      <c r="T43" s="1931"/>
    </row>
    <row r="44" spans="1:20" ht="15" customHeight="1">
      <c r="B44" s="1937"/>
      <c r="C44" s="1937"/>
      <c r="D44" s="1937"/>
      <c r="E44" s="1937"/>
      <c r="F44" s="999"/>
      <c r="G44" s="999"/>
      <c r="I44" s="1943" t="s">
        <v>311</v>
      </c>
      <c r="J44" s="1944"/>
      <c r="K44" s="1944"/>
      <c r="L44" s="1945"/>
      <c r="O44" s="39"/>
      <c r="P44" s="1953" t="s">
        <v>543</v>
      </c>
      <c r="Q44" s="1953"/>
      <c r="R44" s="1953"/>
      <c r="S44" s="1953"/>
      <c r="T44" s="1931"/>
    </row>
    <row r="45" spans="1:20" ht="15" customHeight="1" thickBot="1">
      <c r="A45" s="1008"/>
      <c r="F45" s="42"/>
      <c r="G45" s="42"/>
      <c r="I45" s="1946" t="s">
        <v>115</v>
      </c>
      <c r="J45" s="1942"/>
      <c r="K45" s="1942"/>
      <c r="L45" s="1947"/>
      <c r="O45" s="39"/>
      <c r="P45" s="1953"/>
      <c r="Q45" s="1953"/>
      <c r="R45" s="1953"/>
      <c r="S45" s="1953"/>
      <c r="T45" s="1931"/>
    </row>
    <row r="46" spans="1:20" ht="15" customHeight="1" thickBot="1">
      <c r="A46" s="1008"/>
      <c r="B46" s="1008"/>
      <c r="C46" s="1938" t="s">
        <v>319</v>
      </c>
      <c r="D46" s="1939"/>
      <c r="E46" s="1939"/>
      <c r="F46" s="1940"/>
      <c r="I46" s="1946"/>
      <c r="J46" s="1942"/>
      <c r="K46" s="1942"/>
      <c r="L46" s="1947"/>
      <c r="O46" s="39"/>
      <c r="P46" s="1942" t="s">
        <v>542</v>
      </c>
      <c r="Q46" s="1942"/>
      <c r="R46" s="1942"/>
      <c r="S46" s="1942"/>
      <c r="T46" s="1931"/>
    </row>
    <row r="47" spans="1:20" ht="15" customHeight="1">
      <c r="F47" s="42"/>
      <c r="G47" s="42"/>
      <c r="I47" s="1948"/>
      <c r="J47" s="1949"/>
      <c r="K47" s="1949"/>
      <c r="L47" s="1950"/>
      <c r="O47" s="39"/>
      <c r="P47" s="1942"/>
      <c r="Q47" s="1942"/>
      <c r="R47" s="1942"/>
      <c r="S47" s="1942"/>
      <c r="T47" s="1931"/>
    </row>
    <row r="48" spans="1:20" ht="15" customHeight="1">
      <c r="B48" s="1937" t="s">
        <v>312</v>
      </c>
      <c r="C48" s="1937"/>
      <c r="D48" s="1937"/>
      <c r="E48" s="1937"/>
      <c r="G48" s="1520"/>
      <c r="J48" s="1016"/>
      <c r="O48" s="39"/>
      <c r="P48" s="1942"/>
      <c r="Q48" s="1942"/>
      <c r="R48" s="1942"/>
      <c r="S48" s="1942"/>
      <c r="T48" s="1931"/>
    </row>
    <row r="49" spans="1:20" ht="15" customHeight="1">
      <c r="A49" s="1015"/>
      <c r="B49" s="1937"/>
      <c r="C49" s="1937"/>
      <c r="D49" s="1937"/>
      <c r="E49" s="1937"/>
      <c r="G49" s="1520"/>
      <c r="J49" s="1016"/>
      <c r="O49" s="39"/>
      <c r="P49" s="1942"/>
      <c r="Q49" s="1942"/>
      <c r="R49" s="1942"/>
      <c r="S49" s="1942"/>
      <c r="T49" s="1931"/>
    </row>
    <row r="50" spans="1:20" ht="15" customHeight="1">
      <c r="A50" s="1518"/>
      <c r="B50" s="1518"/>
      <c r="D50" s="1519"/>
      <c r="E50" s="42"/>
      <c r="F50" s="42"/>
      <c r="G50" s="1006"/>
      <c r="H50" s="362"/>
      <c r="I50" s="1935" t="s">
        <v>316</v>
      </c>
      <c r="J50" s="1935"/>
      <c r="K50" s="1935"/>
      <c r="L50" s="1935"/>
      <c r="O50" s="39"/>
      <c r="P50" s="1941" t="s">
        <v>314</v>
      </c>
      <c r="Q50" s="1941"/>
      <c r="R50" s="1941"/>
      <c r="S50" s="1941"/>
      <c r="T50" s="1931"/>
    </row>
    <row r="51" spans="1:20" ht="15" customHeight="1">
      <c r="A51" s="1518"/>
      <c r="B51" s="1518"/>
      <c r="D51" s="42"/>
      <c r="E51" s="42"/>
      <c r="F51" s="42"/>
      <c r="G51" s="42"/>
      <c r="H51" s="778"/>
      <c r="I51" s="1935"/>
      <c r="J51" s="1935"/>
      <c r="K51" s="1935"/>
      <c r="L51" s="1935"/>
      <c r="O51" s="39"/>
      <c r="P51" s="1941"/>
      <c r="Q51" s="1941"/>
      <c r="R51" s="1941"/>
      <c r="S51" s="1941"/>
      <c r="T51" s="1931"/>
    </row>
    <row r="52" spans="1:20" ht="15" customHeight="1">
      <c r="B52" s="1936" t="s">
        <v>318</v>
      </c>
      <c r="C52" s="1936"/>
      <c r="D52" s="1936"/>
      <c r="E52" s="1936"/>
      <c r="O52" s="39"/>
      <c r="P52" s="1936" t="s">
        <v>152</v>
      </c>
      <c r="Q52" s="1936"/>
      <c r="R52" s="1936"/>
      <c r="S52" s="1936"/>
      <c r="T52" s="1931"/>
    </row>
    <row r="53" spans="1:20" ht="15" customHeight="1">
      <c r="B53" s="1936"/>
      <c r="C53" s="1936"/>
      <c r="D53" s="1936"/>
      <c r="E53" s="1936"/>
      <c r="O53" s="39"/>
      <c r="P53" s="1936"/>
      <c r="Q53" s="1936"/>
      <c r="R53" s="1936"/>
      <c r="S53" s="1936"/>
      <c r="T53" s="1931"/>
    </row>
    <row r="54" spans="1:20" ht="15" customHeight="1">
      <c r="O54" s="39"/>
      <c r="P54" s="39"/>
      <c r="Q54" s="39"/>
      <c r="R54" s="39"/>
      <c r="S54" s="39"/>
      <c r="T54" s="39"/>
    </row>
    <row r="55" spans="1:20" ht="15" customHeight="1"/>
    <row r="56" spans="1:20" ht="15" customHeight="1"/>
    <row r="57" spans="1:20" ht="15" customHeight="1"/>
    <row r="58" spans="1:20" ht="15" customHeight="1"/>
    <row r="59" spans="1:20" ht="15" customHeight="1"/>
  </sheetData>
  <mergeCells count="36">
    <mergeCell ref="A26:T26"/>
    <mergeCell ref="A3:T3"/>
    <mergeCell ref="G22:I22"/>
    <mergeCell ref="G23:I23"/>
    <mergeCell ref="G24:I24"/>
    <mergeCell ref="K22:N22"/>
    <mergeCell ref="K23:N24"/>
    <mergeCell ref="P22:U22"/>
    <mergeCell ref="P23:U23"/>
    <mergeCell ref="P24:U25"/>
    <mergeCell ref="P41:S41"/>
    <mergeCell ref="P29:S31"/>
    <mergeCell ref="B29:E31"/>
    <mergeCell ref="I35:L35"/>
    <mergeCell ref="A42:B42"/>
    <mergeCell ref="I36:L38"/>
    <mergeCell ref="B34:E36"/>
    <mergeCell ref="A32:B32"/>
    <mergeCell ref="E32:F33"/>
    <mergeCell ref="P37:S38"/>
    <mergeCell ref="A27:T27"/>
    <mergeCell ref="T41:T53"/>
    <mergeCell ref="I30:L30"/>
    <mergeCell ref="I50:L51"/>
    <mergeCell ref="B52:E53"/>
    <mergeCell ref="B43:E44"/>
    <mergeCell ref="B48:E49"/>
    <mergeCell ref="C46:F46"/>
    <mergeCell ref="P50:S51"/>
    <mergeCell ref="P52:S53"/>
    <mergeCell ref="P46:S49"/>
    <mergeCell ref="I44:L44"/>
    <mergeCell ref="I45:L47"/>
    <mergeCell ref="B38:E40"/>
    <mergeCell ref="P42:S43"/>
    <mergeCell ref="P44:S45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Z375"/>
  <sheetViews>
    <sheetView showGridLines="0" zoomScaleNormal="100" zoomScaleSheetLayoutView="100" workbookViewId="0"/>
  </sheetViews>
  <sheetFormatPr defaultColWidth="9.140625" defaultRowHeight="11.25"/>
  <cols>
    <col min="1" max="1" width="11.140625" style="416" customWidth="1"/>
    <col min="2" max="2" width="8.85546875" style="416" customWidth="1"/>
    <col min="3" max="3" width="12" style="416" customWidth="1"/>
    <col min="4" max="4" width="8.7109375" style="416" customWidth="1"/>
    <col min="5" max="5" width="9" style="416" customWidth="1"/>
    <col min="6" max="10" width="8.7109375" style="416" customWidth="1"/>
    <col min="11" max="11" width="6.140625" style="416" customWidth="1"/>
    <col min="12" max="12" width="9.140625" style="416"/>
    <col min="13" max="22" width="9.140625" style="415"/>
    <col min="23" max="16384" width="9.140625" style="416"/>
  </cols>
  <sheetData>
    <row r="1" spans="1:26" ht="18.75">
      <c r="A1" s="445" t="s">
        <v>425</v>
      </c>
      <c r="K1" s="446"/>
    </row>
    <row r="2" spans="1:26" ht="5.0999999999999996" customHeight="1">
      <c r="A2" s="445"/>
      <c r="K2" s="446"/>
    </row>
    <row r="3" spans="1:26" ht="15.75">
      <c r="A3" s="1550" t="s">
        <v>491</v>
      </c>
      <c r="B3" s="1550"/>
      <c r="C3" s="1550"/>
      <c r="D3" s="1550"/>
      <c r="E3" s="1550"/>
      <c r="F3" s="1550"/>
      <c r="G3" s="1550"/>
      <c r="H3" s="1550"/>
      <c r="I3" s="1550"/>
      <c r="J3" s="1550"/>
      <c r="K3" s="1550"/>
    </row>
    <row r="4" spans="1:26" ht="5.0999999999999996" customHeight="1">
      <c r="A4" s="447"/>
      <c r="B4" s="447"/>
      <c r="C4" s="447"/>
      <c r="D4" s="447"/>
      <c r="E4" s="447"/>
      <c r="F4" s="447"/>
      <c r="G4" s="447"/>
      <c r="H4" s="447"/>
      <c r="I4" s="447"/>
      <c r="J4" s="447"/>
      <c r="K4" s="447"/>
    </row>
    <row r="5" spans="1:26" ht="13.5" customHeight="1">
      <c r="A5" s="1547" t="s">
        <v>428</v>
      </c>
      <c r="B5" s="1548"/>
      <c r="C5" s="1548"/>
      <c r="D5" s="1548"/>
      <c r="E5" s="1548"/>
      <c r="F5" s="1548"/>
      <c r="G5" s="1548"/>
      <c r="H5" s="1548"/>
      <c r="I5" s="1548"/>
      <c r="J5" s="1548"/>
      <c r="K5" s="1549"/>
      <c r="N5" s="440"/>
      <c r="O5" s="440"/>
      <c r="P5" s="440"/>
      <c r="Q5" s="440"/>
      <c r="R5" s="440"/>
      <c r="S5" s="440"/>
    </row>
    <row r="6" spans="1:26" s="442" customFormat="1" ht="45" customHeight="1">
      <c r="A6" s="45"/>
      <c r="B6" s="46"/>
      <c r="C6" s="47"/>
      <c r="D6" s="48" t="s">
        <v>424</v>
      </c>
      <c r="E6" s="49" t="s">
        <v>143</v>
      </c>
      <c r="F6" s="1558" t="s">
        <v>423</v>
      </c>
      <c r="G6" s="1559"/>
      <c r="H6" s="1559"/>
      <c r="I6" s="1559"/>
      <c r="J6" s="1559"/>
      <c r="K6" s="1560"/>
      <c r="M6" s="443"/>
      <c r="N6" s="443" t="str">
        <f>B7</f>
        <v>do ČR</v>
      </c>
      <c r="O6" s="443" t="str">
        <f>B10</f>
        <v>z ČR</v>
      </c>
      <c r="P6" s="443" t="str">
        <f>B16</f>
        <v>ze ZP</v>
      </c>
      <c r="Q6" s="443" t="str">
        <f>B20</f>
        <v>do ZP</v>
      </c>
      <c r="R6" s="443" t="s">
        <v>144</v>
      </c>
      <c r="S6" s="443" t="s">
        <v>283</v>
      </c>
      <c r="T6" s="444"/>
      <c r="U6" s="444"/>
      <c r="V6" s="444"/>
    </row>
    <row r="7" spans="1:26" ht="14.45" customHeight="1">
      <c r="A7" s="1552" t="s">
        <v>134</v>
      </c>
      <c r="B7" s="1561" t="s">
        <v>88</v>
      </c>
      <c r="C7" s="407" t="s">
        <v>90</v>
      </c>
      <c r="D7" s="408">
        <v>36125542.623694487</v>
      </c>
      <c r="E7" s="409">
        <v>385361109.93553096</v>
      </c>
      <c r="F7" s="408"/>
      <c r="G7" s="408"/>
      <c r="H7" s="408"/>
      <c r="I7" s="408"/>
      <c r="J7" s="408"/>
      <c r="K7" s="409"/>
      <c r="L7" s="410"/>
      <c r="M7" s="411">
        <v>43466</v>
      </c>
      <c r="N7" s="412">
        <v>102949.92087772972</v>
      </c>
      <c r="O7" s="413">
        <v>-84733.360059077968</v>
      </c>
      <c r="P7" s="413">
        <v>10854.162</v>
      </c>
      <c r="Q7" s="413">
        <v>0</v>
      </c>
      <c r="R7" s="413">
        <v>368.00861709762125</v>
      </c>
      <c r="S7" s="413">
        <v>30142.310814590921</v>
      </c>
      <c r="T7" s="414"/>
      <c r="U7" s="414"/>
      <c r="X7" s="417"/>
      <c r="Y7" s="418"/>
      <c r="Z7" s="418"/>
    </row>
    <row r="8" spans="1:26" ht="14.45" customHeight="1">
      <c r="A8" s="1552"/>
      <c r="B8" s="1561"/>
      <c r="C8" s="419" t="s">
        <v>91</v>
      </c>
      <c r="D8" s="408">
        <v>1594.1549740500307</v>
      </c>
      <c r="E8" s="409">
        <v>16739.516609999999</v>
      </c>
      <c r="F8" s="408"/>
      <c r="G8" s="408"/>
      <c r="H8" s="408"/>
      <c r="I8" s="408"/>
      <c r="J8" s="408"/>
      <c r="K8" s="409"/>
      <c r="L8" s="410"/>
      <c r="M8" s="411">
        <v>43467</v>
      </c>
      <c r="N8" s="412">
        <v>102705.86032281886</v>
      </c>
      <c r="O8" s="413">
        <v>-82871.658402785106</v>
      </c>
      <c r="P8" s="413">
        <v>16741.292000000001</v>
      </c>
      <c r="Q8" s="413">
        <v>-6.3150000000000004</v>
      </c>
      <c r="R8" s="413">
        <v>376.21569497854222</v>
      </c>
      <c r="S8" s="413">
        <v>39725.241731044705</v>
      </c>
      <c r="T8" s="414"/>
      <c r="U8" s="414"/>
      <c r="X8" s="417"/>
      <c r="Y8" s="418"/>
      <c r="Z8" s="418"/>
    </row>
    <row r="9" spans="1:26" ht="14.45" customHeight="1">
      <c r="A9" s="1552"/>
      <c r="B9" s="1562"/>
      <c r="C9" s="420" t="s">
        <v>38</v>
      </c>
      <c r="D9" s="421">
        <v>36127136.778668538</v>
      </c>
      <c r="E9" s="422">
        <v>385377849.45214099</v>
      </c>
      <c r="F9" s="408"/>
      <c r="G9" s="408"/>
      <c r="H9" s="408"/>
      <c r="I9" s="408"/>
      <c r="J9" s="408"/>
      <c r="K9" s="409"/>
      <c r="L9" s="410"/>
      <c r="M9" s="411">
        <v>43468</v>
      </c>
      <c r="N9" s="412">
        <v>103006.19791117207</v>
      </c>
      <c r="O9" s="413">
        <v>-84265.020571790272</v>
      </c>
      <c r="P9" s="413">
        <v>22119.304</v>
      </c>
      <c r="Q9" s="413">
        <v>-16.196000000000002</v>
      </c>
      <c r="R9" s="413">
        <v>380.94316962883948</v>
      </c>
      <c r="S9" s="413">
        <v>43675.934260436232</v>
      </c>
      <c r="T9" s="414"/>
      <c r="U9" s="414"/>
      <c r="X9" s="417"/>
      <c r="Y9" s="418"/>
      <c r="Z9" s="418"/>
    </row>
    <row r="10" spans="1:26" ht="14.45" customHeight="1">
      <c r="A10" s="1552"/>
      <c r="B10" s="1563" t="s">
        <v>89</v>
      </c>
      <c r="C10" s="423" t="s">
        <v>90</v>
      </c>
      <c r="D10" s="408">
        <v>26592778.551239207</v>
      </c>
      <c r="E10" s="424">
        <v>283844215.87099993</v>
      </c>
      <c r="F10" s="408"/>
      <c r="G10" s="408"/>
      <c r="H10" s="408"/>
      <c r="I10" s="408"/>
      <c r="J10" s="408"/>
      <c r="K10" s="409"/>
      <c r="L10" s="410"/>
      <c r="M10" s="411">
        <v>43469</v>
      </c>
      <c r="N10" s="412">
        <v>103640.22154235678</v>
      </c>
      <c r="O10" s="413">
        <v>-84036.677919611786</v>
      </c>
      <c r="P10" s="413">
        <v>23672.04</v>
      </c>
      <c r="Q10" s="413">
        <v>0</v>
      </c>
      <c r="R10" s="413">
        <v>385.18444927590923</v>
      </c>
      <c r="S10" s="413">
        <v>41062.55087775697</v>
      </c>
      <c r="T10" s="414"/>
      <c r="U10" s="414"/>
      <c r="X10" s="417"/>
      <c r="Y10" s="418"/>
      <c r="Z10" s="418"/>
    </row>
    <row r="11" spans="1:26" ht="14.45" customHeight="1">
      <c r="A11" s="1552"/>
      <c r="B11" s="1561"/>
      <c r="C11" s="419" t="s">
        <v>91</v>
      </c>
      <c r="D11" s="408">
        <v>1164.7680103427128</v>
      </c>
      <c r="E11" s="409">
        <v>12414.0890373</v>
      </c>
      <c r="F11" s="408"/>
      <c r="G11" s="408"/>
      <c r="H11" s="408"/>
      <c r="I11" s="408"/>
      <c r="J11" s="408"/>
      <c r="K11" s="409"/>
      <c r="L11" s="410"/>
      <c r="M11" s="411">
        <v>43470</v>
      </c>
      <c r="N11" s="412">
        <v>103017.51872560396</v>
      </c>
      <c r="O11" s="413">
        <v>-85061.888384850725</v>
      </c>
      <c r="P11" s="413">
        <v>19410.237999999998</v>
      </c>
      <c r="Q11" s="413">
        <v>-1656.741</v>
      </c>
      <c r="R11" s="413">
        <v>376.49923831999064</v>
      </c>
      <c r="S11" s="413">
        <v>34336.864588167213</v>
      </c>
      <c r="T11" s="414"/>
      <c r="U11" s="414"/>
      <c r="X11" s="417"/>
      <c r="Y11" s="418"/>
      <c r="Z11" s="418"/>
    </row>
    <row r="12" spans="1:26" ht="14.45" customHeight="1">
      <c r="A12" s="1552"/>
      <c r="B12" s="1562"/>
      <c r="C12" s="420" t="s">
        <v>38</v>
      </c>
      <c r="D12" s="421">
        <v>26593943.319249548</v>
      </c>
      <c r="E12" s="422">
        <v>283856629.96003735</v>
      </c>
      <c r="F12" s="408"/>
      <c r="G12" s="408"/>
      <c r="H12" s="408"/>
      <c r="I12" s="408"/>
      <c r="J12" s="408"/>
      <c r="K12" s="409"/>
      <c r="L12" s="410"/>
      <c r="M12" s="411">
        <v>43471</v>
      </c>
      <c r="N12" s="412">
        <v>103035.21679502058</v>
      </c>
      <c r="O12" s="413">
        <v>-83420.679396560823</v>
      </c>
      <c r="P12" s="413">
        <v>20448.864000000001</v>
      </c>
      <c r="Q12" s="413">
        <v>-1569.3409999999999</v>
      </c>
      <c r="R12" s="413">
        <v>385.7910511789126</v>
      </c>
      <c r="S12" s="413">
        <v>38904.247516070704</v>
      </c>
      <c r="T12" s="414"/>
      <c r="U12" s="414"/>
      <c r="X12" s="417"/>
      <c r="Y12" s="418"/>
      <c r="Z12" s="418"/>
    </row>
    <row r="13" spans="1:26" ht="14.45" customHeight="1">
      <c r="A13" s="1552"/>
      <c r="B13" s="1556" t="s">
        <v>135</v>
      </c>
      <c r="C13" s="423" t="s">
        <v>90</v>
      </c>
      <c r="D13" s="408">
        <v>9532764.0724552758</v>
      </c>
      <c r="E13" s="424">
        <v>101516894.06453101</v>
      </c>
      <c r="F13" s="408"/>
      <c r="G13" s="408"/>
      <c r="H13" s="408"/>
      <c r="I13" s="408"/>
      <c r="J13" s="408"/>
      <c r="K13" s="409"/>
      <c r="L13" s="410"/>
      <c r="M13" s="411">
        <v>43472</v>
      </c>
      <c r="N13" s="412">
        <v>104427.63793649118</v>
      </c>
      <c r="O13" s="413">
        <v>-84394.425572317748</v>
      </c>
      <c r="P13" s="413">
        <v>19322.274999999998</v>
      </c>
      <c r="Q13" s="413">
        <v>-8.9789999999999992</v>
      </c>
      <c r="R13" s="413">
        <v>388.51710336706037</v>
      </c>
      <c r="S13" s="413">
        <v>42426.268611371379</v>
      </c>
      <c r="T13" s="414"/>
      <c r="U13" s="414"/>
      <c r="X13" s="417"/>
      <c r="Y13" s="418"/>
      <c r="Z13" s="418"/>
    </row>
    <row r="14" spans="1:26" ht="14.45" customHeight="1">
      <c r="A14" s="1552"/>
      <c r="B14" s="1561"/>
      <c r="C14" s="419" t="s">
        <v>91</v>
      </c>
      <c r="D14" s="408">
        <v>429.38696370731782</v>
      </c>
      <c r="E14" s="409">
        <v>4325.4275727000022</v>
      </c>
      <c r="F14" s="408"/>
      <c r="G14" s="408"/>
      <c r="H14" s="408"/>
      <c r="I14" s="408"/>
      <c r="J14" s="408"/>
      <c r="K14" s="409"/>
      <c r="L14" s="410"/>
      <c r="M14" s="411">
        <v>43473</v>
      </c>
      <c r="N14" s="412">
        <v>106181.9400780673</v>
      </c>
      <c r="O14" s="413">
        <v>-84545.391918978814</v>
      </c>
      <c r="P14" s="413">
        <v>20142.943999999996</v>
      </c>
      <c r="Q14" s="413">
        <v>-276.346</v>
      </c>
      <c r="R14" s="413">
        <v>381.17715944750535</v>
      </c>
      <c r="S14" s="413">
        <v>40573.136840130748</v>
      </c>
      <c r="T14" s="414"/>
      <c r="U14" s="414"/>
      <c r="X14" s="417"/>
      <c r="Y14" s="418"/>
      <c r="Z14" s="418"/>
    </row>
    <row r="15" spans="1:26" ht="14.45" customHeight="1">
      <c r="A15" s="1553"/>
      <c r="B15" s="1564"/>
      <c r="C15" s="425" t="s">
        <v>38</v>
      </c>
      <c r="D15" s="426">
        <v>9533193.4594189841</v>
      </c>
      <c r="E15" s="427">
        <v>101521219.4921037</v>
      </c>
      <c r="F15" s="428"/>
      <c r="G15" s="429"/>
      <c r="H15" s="429"/>
      <c r="I15" s="429"/>
      <c r="J15" s="429"/>
      <c r="K15" s="427"/>
      <c r="L15" s="410"/>
      <c r="M15" s="411">
        <v>43474</v>
      </c>
      <c r="N15" s="412">
        <v>105326.54393923409</v>
      </c>
      <c r="O15" s="413">
        <v>-85014.958328937646</v>
      </c>
      <c r="P15" s="413">
        <v>19355.964999999997</v>
      </c>
      <c r="Q15" s="413">
        <v>-12.276999999999999</v>
      </c>
      <c r="R15" s="413">
        <v>378.50274010369293</v>
      </c>
      <c r="S15" s="413">
        <v>41756.171273927459</v>
      </c>
      <c r="T15" s="414"/>
      <c r="U15" s="414"/>
      <c r="X15" s="417"/>
      <c r="Y15" s="418"/>
      <c r="Z15" s="418"/>
    </row>
    <row r="16" spans="1:26" ht="14.45" customHeight="1">
      <c r="A16" s="1552" t="s">
        <v>136</v>
      </c>
      <c r="B16" s="1561" t="s">
        <v>92</v>
      </c>
      <c r="C16" s="407" t="s">
        <v>212</v>
      </c>
      <c r="D16" s="408">
        <v>1177429.328</v>
      </c>
      <c r="E16" s="409">
        <v>12576166.999999998</v>
      </c>
      <c r="F16" s="408"/>
      <c r="G16" s="408"/>
      <c r="H16" s="408"/>
      <c r="I16" s="408"/>
      <c r="J16" s="408"/>
      <c r="K16" s="409"/>
      <c r="L16" s="410"/>
      <c r="M16" s="411">
        <v>43475</v>
      </c>
      <c r="N16" s="412">
        <v>105638.30783837957</v>
      </c>
      <c r="O16" s="413">
        <v>-84945.224179765806</v>
      </c>
      <c r="P16" s="413">
        <v>21679.044999999998</v>
      </c>
      <c r="Q16" s="413">
        <v>0</v>
      </c>
      <c r="R16" s="413">
        <v>395.04437285343317</v>
      </c>
      <c r="S16" s="413">
        <v>43209.600422613388</v>
      </c>
      <c r="T16" s="414"/>
      <c r="U16" s="414"/>
      <c r="X16" s="417"/>
      <c r="Y16" s="418"/>
      <c r="Z16" s="418"/>
    </row>
    <row r="17" spans="1:26" ht="14.45" customHeight="1">
      <c r="A17" s="1552"/>
      <c r="B17" s="1561"/>
      <c r="C17" s="419" t="s">
        <v>137</v>
      </c>
      <c r="D17" s="408">
        <v>72360.157999999996</v>
      </c>
      <c r="E17" s="409">
        <v>772507.94331</v>
      </c>
      <c r="F17" s="408"/>
      <c r="G17" s="408"/>
      <c r="H17" s="408"/>
      <c r="I17" s="408"/>
      <c r="J17" s="408"/>
      <c r="K17" s="409"/>
      <c r="L17" s="410"/>
      <c r="M17" s="411">
        <v>43476</v>
      </c>
      <c r="N17" s="412">
        <v>104043.06572423253</v>
      </c>
      <c r="O17" s="413">
        <v>-83188.704504694586</v>
      </c>
      <c r="P17" s="413">
        <v>21288.554999999997</v>
      </c>
      <c r="Q17" s="413">
        <v>-460.423</v>
      </c>
      <c r="R17" s="413">
        <v>381.56770555409872</v>
      </c>
      <c r="S17" s="413">
        <v>41919.424146963422</v>
      </c>
      <c r="T17" s="414"/>
      <c r="U17" s="414"/>
      <c r="X17" s="417"/>
      <c r="Y17" s="418"/>
      <c r="Z17" s="418"/>
    </row>
    <row r="18" spans="1:26" ht="14.45" customHeight="1">
      <c r="A18" s="1552"/>
      <c r="B18" s="1561"/>
      <c r="C18" s="419" t="s">
        <v>214</v>
      </c>
      <c r="D18" s="408">
        <v>20725.528999999999</v>
      </c>
      <c r="E18" s="409">
        <v>221845.87869000001</v>
      </c>
      <c r="F18" s="408"/>
      <c r="G18" s="408"/>
      <c r="H18" s="408"/>
      <c r="I18" s="408"/>
      <c r="J18" s="408"/>
      <c r="K18" s="409"/>
      <c r="L18" s="410"/>
      <c r="M18" s="411">
        <v>43477</v>
      </c>
      <c r="N18" s="412">
        <v>107836.42894820128</v>
      </c>
      <c r="O18" s="413">
        <v>-83485.263213419137</v>
      </c>
      <c r="P18" s="413">
        <v>15725.722</v>
      </c>
      <c r="Q18" s="413">
        <v>-3620.1990000000001</v>
      </c>
      <c r="R18" s="413">
        <v>368.66244485525476</v>
      </c>
      <c r="S18" s="413">
        <v>34627.393980381341</v>
      </c>
      <c r="T18" s="414"/>
      <c r="U18" s="414"/>
      <c r="X18" s="417"/>
      <c r="Y18" s="418"/>
      <c r="Z18" s="418"/>
    </row>
    <row r="19" spans="1:26" ht="14.45" customHeight="1">
      <c r="A19" s="1552"/>
      <c r="B19" s="1562"/>
      <c r="C19" s="420" t="s">
        <v>38</v>
      </c>
      <c r="D19" s="421">
        <v>1270515.0150000001</v>
      </c>
      <c r="E19" s="422">
        <v>13570520.821999999</v>
      </c>
      <c r="F19" s="408"/>
      <c r="G19" s="408"/>
      <c r="H19" s="408"/>
      <c r="I19" s="408"/>
      <c r="J19" s="408"/>
      <c r="K19" s="409"/>
      <c r="L19" s="410"/>
      <c r="M19" s="411">
        <v>43478</v>
      </c>
      <c r="N19" s="412">
        <v>106617.64532123641</v>
      </c>
      <c r="O19" s="413">
        <v>-84600.543306255946</v>
      </c>
      <c r="P19" s="413">
        <v>15219.893</v>
      </c>
      <c r="Q19" s="413">
        <v>-3585.7339999999999</v>
      </c>
      <c r="R19" s="413">
        <v>367.37850916377988</v>
      </c>
      <c r="S19" s="413">
        <v>34015.709617180124</v>
      </c>
      <c r="T19" s="414"/>
      <c r="U19" s="414"/>
      <c r="X19" s="417"/>
      <c r="Y19" s="418"/>
      <c r="Z19" s="418"/>
    </row>
    <row r="20" spans="1:26" ht="14.45" customHeight="1">
      <c r="A20" s="1552"/>
      <c r="B20" s="1563" t="s">
        <v>93</v>
      </c>
      <c r="C20" s="423" t="s">
        <v>212</v>
      </c>
      <c r="D20" s="408">
        <v>2061079.3660000002</v>
      </c>
      <c r="E20" s="424">
        <v>21974672.009473003</v>
      </c>
      <c r="F20" s="408"/>
      <c r="G20" s="408"/>
      <c r="H20" s="408"/>
      <c r="I20" s="408"/>
      <c r="J20" s="408"/>
      <c r="K20" s="409"/>
      <c r="L20" s="410"/>
      <c r="M20" s="411">
        <v>43479</v>
      </c>
      <c r="N20" s="412">
        <v>105759.62021310265</v>
      </c>
      <c r="O20" s="413">
        <v>-84582.503428631724</v>
      </c>
      <c r="P20" s="413">
        <v>18843.834999999999</v>
      </c>
      <c r="Q20" s="413">
        <v>-1901.934</v>
      </c>
      <c r="R20" s="413">
        <v>374.09231513770857</v>
      </c>
      <c r="S20" s="413">
        <v>40911.796550975887</v>
      </c>
      <c r="T20" s="414"/>
      <c r="U20" s="414"/>
      <c r="X20" s="417"/>
      <c r="Y20" s="418"/>
      <c r="Z20" s="418"/>
    </row>
    <row r="21" spans="1:26" ht="14.45" customHeight="1">
      <c r="A21" s="1552"/>
      <c r="B21" s="1561"/>
      <c r="C21" s="419" t="s">
        <v>137</v>
      </c>
      <c r="D21" s="408">
        <v>121897.38100000001</v>
      </c>
      <c r="E21" s="409">
        <v>1300346.8741589999</v>
      </c>
      <c r="F21" s="408"/>
      <c r="G21" s="408"/>
      <c r="H21" s="408"/>
      <c r="I21" s="408"/>
      <c r="J21" s="408"/>
      <c r="K21" s="409"/>
      <c r="L21" s="410"/>
      <c r="M21" s="411">
        <v>43480</v>
      </c>
      <c r="N21" s="412">
        <v>106519.36174701974</v>
      </c>
      <c r="O21" s="413">
        <v>-83554.906635721069</v>
      </c>
      <c r="P21" s="413">
        <v>18259.236999999997</v>
      </c>
      <c r="Q21" s="413">
        <v>-553.93100000000004</v>
      </c>
      <c r="R21" s="413">
        <v>370.48275936478149</v>
      </c>
      <c r="S21" s="413">
        <v>39953.557161266959</v>
      </c>
      <c r="T21" s="414"/>
      <c r="U21" s="414"/>
      <c r="X21" s="417"/>
      <c r="Y21" s="418"/>
      <c r="Z21" s="418"/>
    </row>
    <row r="22" spans="1:26" ht="14.45" customHeight="1">
      <c r="A22" s="1552"/>
      <c r="B22" s="1561"/>
      <c r="C22" s="419" t="s">
        <v>214</v>
      </c>
      <c r="D22" s="408">
        <v>177873.78600000002</v>
      </c>
      <c r="E22" s="409">
        <v>1896965.6688409999</v>
      </c>
      <c r="F22" s="408"/>
      <c r="G22" s="408"/>
      <c r="H22" s="408"/>
      <c r="I22" s="408"/>
      <c r="J22" s="408"/>
      <c r="K22" s="409"/>
      <c r="L22" s="410"/>
      <c r="M22" s="411">
        <v>43481</v>
      </c>
      <c r="N22" s="412">
        <v>104015.23050954743</v>
      </c>
      <c r="O22" s="413">
        <v>-80434.26205295918</v>
      </c>
      <c r="P22" s="413">
        <v>17041.34</v>
      </c>
      <c r="Q22" s="413">
        <v>-2362.7490000000003</v>
      </c>
      <c r="R22" s="413">
        <v>362.88518419760118</v>
      </c>
      <c r="S22" s="413">
        <v>38703.458332655187</v>
      </c>
      <c r="T22" s="414"/>
      <c r="U22" s="414"/>
      <c r="X22" s="417"/>
      <c r="Y22" s="418"/>
      <c r="Z22" s="418"/>
    </row>
    <row r="23" spans="1:26" ht="14.45" customHeight="1">
      <c r="A23" s="1552"/>
      <c r="B23" s="1562"/>
      <c r="C23" s="420" t="s">
        <v>38</v>
      </c>
      <c r="D23" s="421">
        <v>2360850.5329999998</v>
      </c>
      <c r="E23" s="422">
        <v>25171984.552473005</v>
      </c>
      <c r="F23" s="408"/>
      <c r="G23" s="408"/>
      <c r="H23" s="408"/>
      <c r="I23" s="408"/>
      <c r="J23" s="408"/>
      <c r="K23" s="409"/>
      <c r="L23" s="410"/>
      <c r="M23" s="411">
        <v>43482</v>
      </c>
      <c r="N23" s="412">
        <v>105800.67623167</v>
      </c>
      <c r="O23" s="413">
        <v>-84587.956535499528</v>
      </c>
      <c r="P23" s="413">
        <v>17336.419000000002</v>
      </c>
      <c r="Q23" s="413">
        <v>-2068.0050000000001</v>
      </c>
      <c r="R23" s="413">
        <v>364.96959999984034</v>
      </c>
      <c r="S23" s="413">
        <v>36045.589029643605</v>
      </c>
      <c r="T23" s="414"/>
      <c r="U23" s="414"/>
      <c r="X23" s="417"/>
      <c r="Y23" s="418"/>
      <c r="Z23" s="418"/>
    </row>
    <row r="24" spans="1:26" ht="14.45" customHeight="1">
      <c r="A24" s="1552"/>
      <c r="B24" s="1556" t="s">
        <v>138</v>
      </c>
      <c r="C24" s="423" t="s">
        <v>212</v>
      </c>
      <c r="D24" s="408">
        <v>-883650.03799999983</v>
      </c>
      <c r="E24" s="424">
        <v>-9398505.0094730016</v>
      </c>
      <c r="F24" s="408"/>
      <c r="G24" s="408"/>
      <c r="H24" s="408"/>
      <c r="I24" s="408"/>
      <c r="J24" s="408"/>
      <c r="K24" s="409"/>
      <c r="L24" s="410"/>
      <c r="M24" s="411">
        <v>43483</v>
      </c>
      <c r="N24" s="412">
        <v>104416.02067728664</v>
      </c>
      <c r="O24" s="413">
        <v>-82767.713893870648</v>
      </c>
      <c r="P24" s="413">
        <v>20102.826000000001</v>
      </c>
      <c r="Q24" s="413">
        <v>-910.68799999999999</v>
      </c>
      <c r="R24" s="413">
        <v>374.53109799112741</v>
      </c>
      <c r="S24" s="413">
        <v>41734.401837766593</v>
      </c>
      <c r="T24" s="414"/>
      <c r="U24" s="414"/>
      <c r="X24" s="417"/>
      <c r="Y24" s="418"/>
      <c r="Z24" s="418"/>
    </row>
    <row r="25" spans="1:26" ht="14.45" customHeight="1">
      <c r="A25" s="1552"/>
      <c r="B25" s="1561"/>
      <c r="C25" s="419" t="s">
        <v>137</v>
      </c>
      <c r="D25" s="408">
        <v>-49537.222999999998</v>
      </c>
      <c r="E25" s="409">
        <v>-527838.930849</v>
      </c>
      <c r="F25" s="408"/>
      <c r="G25" s="408"/>
      <c r="H25" s="408"/>
      <c r="I25" s="408"/>
      <c r="J25" s="408"/>
      <c r="K25" s="409"/>
      <c r="L25" s="410"/>
      <c r="M25" s="411">
        <v>43484</v>
      </c>
      <c r="N25" s="412">
        <v>100463.40014769492</v>
      </c>
      <c r="O25" s="413">
        <v>-82275.644055280107</v>
      </c>
      <c r="P25" s="413">
        <v>21933.84</v>
      </c>
      <c r="Q25" s="413">
        <v>-17.841999999999999</v>
      </c>
      <c r="R25" s="413">
        <v>368.06175636053183</v>
      </c>
      <c r="S25" s="413">
        <v>40088.098159186178</v>
      </c>
      <c r="T25" s="414"/>
      <c r="U25" s="414"/>
      <c r="X25" s="417"/>
      <c r="Y25" s="418"/>
      <c r="Z25" s="418"/>
    </row>
    <row r="26" spans="1:26" ht="14.45" customHeight="1">
      <c r="A26" s="1552"/>
      <c r="B26" s="1561"/>
      <c r="C26" s="419" t="s">
        <v>214</v>
      </c>
      <c r="D26" s="408">
        <v>-157148.25700000001</v>
      </c>
      <c r="E26" s="409">
        <v>-1675119.790151</v>
      </c>
      <c r="F26" s="408"/>
      <c r="G26" s="408"/>
      <c r="H26" s="408"/>
      <c r="I26" s="408"/>
      <c r="J26" s="408"/>
      <c r="K26" s="409"/>
      <c r="L26" s="410"/>
      <c r="M26" s="411">
        <v>43485</v>
      </c>
      <c r="N26" s="412">
        <v>100691.6045996413</v>
      </c>
      <c r="O26" s="413">
        <v>-80408.597953370612</v>
      </c>
      <c r="P26" s="413">
        <v>22598.344999999998</v>
      </c>
      <c r="Q26" s="413">
        <v>-8.3119999999999994</v>
      </c>
      <c r="R26" s="413">
        <v>370.88308585440927</v>
      </c>
      <c r="S26" s="413">
        <v>42795.177873669571</v>
      </c>
      <c r="T26" s="414"/>
      <c r="U26" s="414"/>
      <c r="X26" s="417"/>
      <c r="Y26" s="418"/>
      <c r="Z26" s="418"/>
    </row>
    <row r="27" spans="1:26" ht="14.45" customHeight="1">
      <c r="A27" s="1552"/>
      <c r="B27" s="1562"/>
      <c r="C27" s="420" t="s">
        <v>38</v>
      </c>
      <c r="D27" s="421">
        <v>-1090335.5179999997</v>
      </c>
      <c r="E27" s="422">
        <v>-11601463.730473002</v>
      </c>
      <c r="F27" s="408"/>
      <c r="G27" s="408"/>
      <c r="H27" s="408"/>
      <c r="I27" s="408"/>
      <c r="J27" s="408"/>
      <c r="K27" s="409"/>
      <c r="L27" s="410"/>
      <c r="M27" s="411">
        <v>43486</v>
      </c>
      <c r="N27" s="412">
        <v>103283.40964236733</v>
      </c>
      <c r="O27" s="413">
        <v>-81258.066251714321</v>
      </c>
      <c r="P27" s="413">
        <v>23316.024000000001</v>
      </c>
      <c r="Q27" s="413">
        <v>-5.7510000000000003</v>
      </c>
      <c r="R27" s="413">
        <v>383.25722044093072</v>
      </c>
      <c r="S27" s="413">
        <v>48497.901572791809</v>
      </c>
      <c r="T27" s="414"/>
      <c r="U27" s="414"/>
      <c r="X27" s="417"/>
      <c r="Y27" s="418"/>
      <c r="Z27" s="418"/>
    </row>
    <row r="28" spans="1:26" ht="14.45" customHeight="1">
      <c r="A28" s="1553"/>
      <c r="B28" s="1565" t="s">
        <v>139</v>
      </c>
      <c r="C28" s="1566"/>
      <c r="D28" s="430">
        <v>3262801.9286107705</v>
      </c>
      <c r="E28" s="431">
        <v>34961949.653812788</v>
      </c>
      <c r="F28" s="428"/>
      <c r="G28" s="429"/>
      <c r="H28" s="429"/>
      <c r="I28" s="429"/>
      <c r="J28" s="429"/>
      <c r="K28" s="427"/>
      <c r="L28" s="410"/>
      <c r="M28" s="411">
        <v>43487</v>
      </c>
      <c r="N28" s="412">
        <v>104306.17048211837</v>
      </c>
      <c r="O28" s="413">
        <v>-81427.607342546689</v>
      </c>
      <c r="P28" s="413">
        <v>24941.066999999999</v>
      </c>
      <c r="Q28" s="413">
        <v>-10.448</v>
      </c>
      <c r="R28" s="413">
        <v>383.4095024327907</v>
      </c>
      <c r="S28" s="413">
        <v>50532.41225692103</v>
      </c>
      <c r="T28" s="414"/>
      <c r="U28" s="414"/>
      <c r="X28" s="417"/>
      <c r="Y28" s="418"/>
      <c r="Z28" s="418"/>
    </row>
    <row r="29" spans="1:26" ht="14.45" customHeight="1">
      <c r="A29" s="1552" t="s">
        <v>104</v>
      </c>
      <c r="B29" s="1554" t="s">
        <v>95</v>
      </c>
      <c r="C29" s="407" t="s">
        <v>94</v>
      </c>
      <c r="D29" s="408">
        <v>108393.52499999999</v>
      </c>
      <c r="E29" s="409">
        <v>1171791.4575425002</v>
      </c>
      <c r="F29" s="408"/>
      <c r="G29" s="408"/>
      <c r="H29" s="408"/>
      <c r="I29" s="408"/>
      <c r="J29" s="408"/>
      <c r="K29" s="409"/>
      <c r="L29" s="410"/>
      <c r="M29" s="411">
        <v>43488</v>
      </c>
      <c r="N29" s="412">
        <v>106773.79470408273</v>
      </c>
      <c r="O29" s="413">
        <v>-84502.257622112054</v>
      </c>
      <c r="P29" s="413">
        <v>28778.604999999996</v>
      </c>
      <c r="Q29" s="413">
        <v>-20.059999999999999</v>
      </c>
      <c r="R29" s="413">
        <v>376.59473899897381</v>
      </c>
      <c r="S29" s="413">
        <v>50803.541216034217</v>
      </c>
      <c r="T29" s="414"/>
      <c r="U29" s="414"/>
      <c r="X29" s="417"/>
      <c r="Y29" s="418"/>
      <c r="Z29" s="418"/>
    </row>
    <row r="30" spans="1:26" ht="14.45" customHeight="1">
      <c r="A30" s="1552"/>
      <c r="B30" s="1554"/>
      <c r="C30" s="419" t="s">
        <v>80</v>
      </c>
      <c r="D30" s="408">
        <v>9945.9339999999975</v>
      </c>
      <c r="E30" s="409">
        <v>108223.98216000001</v>
      </c>
      <c r="F30" s="408"/>
      <c r="G30" s="408"/>
      <c r="H30" s="408"/>
      <c r="I30" s="408"/>
      <c r="J30" s="408"/>
      <c r="K30" s="409"/>
      <c r="L30" s="410"/>
      <c r="M30" s="411">
        <v>43489</v>
      </c>
      <c r="N30" s="412">
        <v>104938.66863593207</v>
      </c>
      <c r="O30" s="413">
        <v>-83077.750817596796</v>
      </c>
      <c r="P30" s="413">
        <v>28795.830999999998</v>
      </c>
      <c r="Q30" s="413">
        <v>-11.795999999999999</v>
      </c>
      <c r="R30" s="413">
        <v>385.04942061056914</v>
      </c>
      <c r="S30" s="413">
        <v>50264.41121019463</v>
      </c>
      <c r="T30" s="414"/>
      <c r="U30" s="414"/>
      <c r="X30" s="417"/>
      <c r="Y30" s="418"/>
      <c r="Z30" s="418"/>
    </row>
    <row r="31" spans="1:26" ht="14.45" customHeight="1">
      <c r="A31" s="1552"/>
      <c r="B31" s="1555"/>
      <c r="C31" s="420" t="s">
        <v>38</v>
      </c>
      <c r="D31" s="421">
        <v>118339.459</v>
      </c>
      <c r="E31" s="422">
        <v>1280015.4397024999</v>
      </c>
      <c r="F31" s="408"/>
      <c r="G31" s="408"/>
      <c r="H31" s="408"/>
      <c r="I31" s="408"/>
      <c r="J31" s="408"/>
      <c r="K31" s="409"/>
      <c r="L31" s="410"/>
      <c r="M31" s="411">
        <v>43490</v>
      </c>
      <c r="N31" s="412">
        <v>106386.20213102648</v>
      </c>
      <c r="O31" s="413">
        <v>-82965.416183141671</v>
      </c>
      <c r="P31" s="413">
        <v>25791.685999999998</v>
      </c>
      <c r="Q31" s="413">
        <v>0</v>
      </c>
      <c r="R31" s="413">
        <v>391.89656257018066</v>
      </c>
      <c r="S31" s="413">
        <v>46826.723513246274</v>
      </c>
      <c r="T31" s="414"/>
      <c r="U31" s="414"/>
      <c r="X31" s="417"/>
      <c r="Y31" s="418"/>
      <c r="Z31" s="418"/>
    </row>
    <row r="32" spans="1:26" ht="14.45" customHeight="1">
      <c r="A32" s="1552"/>
      <c r="B32" s="1556" t="s">
        <v>96</v>
      </c>
      <c r="C32" s="423" t="s">
        <v>94</v>
      </c>
      <c r="D32" s="408">
        <v>12403.826000000003</v>
      </c>
      <c r="E32" s="424">
        <v>130052.16500000001</v>
      </c>
      <c r="F32" s="408"/>
      <c r="G32" s="408"/>
      <c r="H32" s="408"/>
      <c r="I32" s="408"/>
      <c r="J32" s="408"/>
      <c r="K32" s="409"/>
      <c r="L32" s="410"/>
      <c r="M32" s="411">
        <v>43491</v>
      </c>
      <c r="N32" s="412">
        <v>102396.29391286001</v>
      </c>
      <c r="O32" s="413">
        <v>-81061.115096529174</v>
      </c>
      <c r="P32" s="413">
        <v>20305.23</v>
      </c>
      <c r="Q32" s="413">
        <v>-653.19799999999998</v>
      </c>
      <c r="R32" s="413">
        <v>378.56336680397931</v>
      </c>
      <c r="S32" s="413">
        <v>39487.988475647762</v>
      </c>
      <c r="T32" s="414"/>
      <c r="U32" s="414"/>
      <c r="X32" s="417"/>
      <c r="Y32" s="418"/>
      <c r="Z32" s="418"/>
    </row>
    <row r="33" spans="1:26" ht="14.45" customHeight="1">
      <c r="A33" s="1552"/>
      <c r="B33" s="1554"/>
      <c r="C33" s="419" t="s">
        <v>80</v>
      </c>
      <c r="D33" s="408">
        <v>14.819000000000001</v>
      </c>
      <c r="E33" s="409">
        <v>156.40700000000001</v>
      </c>
      <c r="F33" s="408"/>
      <c r="G33" s="408"/>
      <c r="H33" s="408"/>
      <c r="I33" s="408"/>
      <c r="J33" s="408"/>
      <c r="K33" s="409"/>
      <c r="L33" s="410"/>
      <c r="M33" s="411">
        <v>43492</v>
      </c>
      <c r="N33" s="412">
        <v>100615.03217638991</v>
      </c>
      <c r="O33" s="413">
        <v>-81238.090515877208</v>
      </c>
      <c r="P33" s="413">
        <v>19069.235000000001</v>
      </c>
      <c r="Q33" s="413">
        <v>-1012.816</v>
      </c>
      <c r="R33" s="413">
        <v>374.20439575704819</v>
      </c>
      <c r="S33" s="413">
        <v>36261.438823127333</v>
      </c>
      <c r="T33" s="414"/>
      <c r="U33" s="414"/>
      <c r="X33" s="417"/>
      <c r="Y33" s="418"/>
      <c r="Z33" s="418"/>
    </row>
    <row r="34" spans="1:26" ht="14.45" customHeight="1">
      <c r="A34" s="1552"/>
      <c r="B34" s="1555"/>
      <c r="C34" s="420" t="s">
        <v>38</v>
      </c>
      <c r="D34" s="421">
        <v>12418.645000000002</v>
      </c>
      <c r="E34" s="422">
        <v>130208.572</v>
      </c>
      <c r="F34" s="408"/>
      <c r="G34" s="408"/>
      <c r="H34" s="408"/>
      <c r="I34" s="408"/>
      <c r="J34" s="408"/>
      <c r="K34" s="409"/>
      <c r="L34" s="410"/>
      <c r="M34" s="411">
        <v>43493</v>
      </c>
      <c r="N34" s="412">
        <v>101663.61008545205</v>
      </c>
      <c r="O34" s="413">
        <v>-83255.399303724029</v>
      </c>
      <c r="P34" s="413">
        <v>21367.077000000001</v>
      </c>
      <c r="Q34" s="413">
        <v>0</v>
      </c>
      <c r="R34" s="413">
        <v>383.53720814385713</v>
      </c>
      <c r="S34" s="413">
        <v>42411.657471385923</v>
      </c>
      <c r="T34" s="414"/>
      <c r="U34" s="414"/>
      <c r="X34" s="417"/>
      <c r="Y34" s="418"/>
      <c r="Z34" s="418"/>
    </row>
    <row r="35" spans="1:26" ht="14.45" customHeight="1">
      <c r="A35" s="1552"/>
      <c r="B35" s="1556" t="s">
        <v>38</v>
      </c>
      <c r="C35" s="423" t="s">
        <v>94</v>
      </c>
      <c r="D35" s="408">
        <v>120797.35100000001</v>
      </c>
      <c r="E35" s="424">
        <v>1301843.6225425</v>
      </c>
      <c r="F35" s="408"/>
      <c r="G35" s="408"/>
      <c r="H35" s="408"/>
      <c r="I35" s="408"/>
      <c r="J35" s="408"/>
      <c r="K35" s="409"/>
      <c r="L35" s="410"/>
      <c r="M35" s="411">
        <v>43494</v>
      </c>
      <c r="N35" s="412">
        <v>100289.39550585505</v>
      </c>
      <c r="O35" s="413">
        <v>-81459.15391918979</v>
      </c>
      <c r="P35" s="413">
        <v>22988.495000000003</v>
      </c>
      <c r="Q35" s="413">
        <v>0</v>
      </c>
      <c r="R35" s="413">
        <v>376.50328474138689</v>
      </c>
      <c r="S35" s="413">
        <v>43679.408358604967</v>
      </c>
      <c r="T35" s="414"/>
      <c r="U35" s="414"/>
      <c r="X35" s="417"/>
      <c r="Y35" s="418"/>
      <c r="Z35" s="418"/>
    </row>
    <row r="36" spans="1:26" ht="14.45" customHeight="1">
      <c r="A36" s="1552"/>
      <c r="B36" s="1554"/>
      <c r="C36" s="419" t="s">
        <v>80</v>
      </c>
      <c r="D36" s="408">
        <v>9960.7529999999988</v>
      </c>
      <c r="E36" s="409">
        <v>108380.38916000002</v>
      </c>
      <c r="F36" s="408"/>
      <c r="G36" s="408"/>
      <c r="H36" s="408"/>
      <c r="I36" s="408"/>
      <c r="J36" s="408"/>
      <c r="K36" s="409"/>
      <c r="L36" s="410"/>
      <c r="M36" s="411">
        <v>43495</v>
      </c>
      <c r="N36" s="412">
        <v>103172.55195695748</v>
      </c>
      <c r="O36" s="413">
        <v>-84653.369553750395</v>
      </c>
      <c r="P36" s="413">
        <v>24250.076000000001</v>
      </c>
      <c r="Q36" s="413">
        <v>-1E-3</v>
      </c>
      <c r="R36" s="413">
        <v>370.59725285924071</v>
      </c>
      <c r="S36" s="413">
        <v>44626.644385383363</v>
      </c>
      <c r="T36" s="414"/>
      <c r="U36" s="414"/>
      <c r="X36" s="417"/>
      <c r="Y36" s="418"/>
      <c r="Z36" s="418"/>
    </row>
    <row r="37" spans="1:26" ht="14.45" customHeight="1">
      <c r="A37" s="1553"/>
      <c r="B37" s="1557"/>
      <c r="C37" s="425" t="s">
        <v>38</v>
      </c>
      <c r="D37" s="426">
        <v>130758.10399999998</v>
      </c>
      <c r="E37" s="427">
        <v>1410224.0117025003</v>
      </c>
      <c r="F37" s="428"/>
      <c r="G37" s="429"/>
      <c r="H37" s="429"/>
      <c r="I37" s="429"/>
      <c r="J37" s="429"/>
      <c r="K37" s="427"/>
      <c r="L37" s="410"/>
      <c r="M37" s="411">
        <v>43496</v>
      </c>
      <c r="N37" s="412">
        <v>106596.5692583606</v>
      </c>
      <c r="O37" s="413">
        <v>-83976.365650385051</v>
      </c>
      <c r="P37" s="413">
        <v>25105.077999999998</v>
      </c>
      <c r="Q37" s="413">
        <v>0</v>
      </c>
      <c r="R37" s="413">
        <v>374.40999870090781</v>
      </c>
      <c r="S37" s="413">
        <v>43819.47052388209</v>
      </c>
      <c r="T37" s="414"/>
      <c r="U37" s="414"/>
      <c r="X37" s="417"/>
      <c r="Y37" s="418"/>
      <c r="Z37" s="418"/>
    </row>
    <row r="38" spans="1:26" ht="14.45" customHeight="1">
      <c r="A38" s="1552" t="s">
        <v>140</v>
      </c>
      <c r="B38" s="1554" t="s">
        <v>141</v>
      </c>
      <c r="C38" s="407" t="s">
        <v>172</v>
      </c>
      <c r="D38" s="408">
        <v>7709463.1876864303</v>
      </c>
      <c r="E38" s="409">
        <v>82285625.924778</v>
      </c>
      <c r="F38" s="408"/>
      <c r="G38" s="408"/>
      <c r="H38" s="408"/>
      <c r="I38" s="408"/>
      <c r="J38" s="408"/>
      <c r="K38" s="409"/>
      <c r="L38" s="410"/>
      <c r="M38" s="411">
        <v>43497</v>
      </c>
      <c r="N38" s="412">
        <v>103629.67823610085</v>
      </c>
      <c r="O38" s="413">
        <v>-86631.329168818789</v>
      </c>
      <c r="P38" s="413">
        <v>20837.554999999997</v>
      </c>
      <c r="Q38" s="413">
        <v>0</v>
      </c>
      <c r="R38" s="413">
        <v>367.28193299593113</v>
      </c>
      <c r="S38" s="413">
        <v>40668.641186614404</v>
      </c>
      <c r="T38" s="414"/>
      <c r="U38" s="414"/>
      <c r="X38" s="417"/>
      <c r="Y38" s="418"/>
      <c r="Z38" s="418"/>
    </row>
    <row r="39" spans="1:26" ht="14.45" customHeight="1">
      <c r="A39" s="1552"/>
      <c r="B39" s="1554"/>
      <c r="C39" s="419" t="s">
        <v>97</v>
      </c>
      <c r="D39" s="408">
        <v>114997.72592275876</v>
      </c>
      <c r="E39" s="409">
        <v>1226882.0187398999</v>
      </c>
      <c r="F39" s="408"/>
      <c r="G39" s="408"/>
      <c r="H39" s="408"/>
      <c r="I39" s="408"/>
      <c r="J39" s="408"/>
      <c r="K39" s="409"/>
      <c r="L39" s="410"/>
      <c r="M39" s="411">
        <v>43498</v>
      </c>
      <c r="N39" s="412">
        <v>100612.54562717587</v>
      </c>
      <c r="O39" s="413">
        <v>-81486.556598780575</v>
      </c>
      <c r="P39" s="413">
        <v>15938.097000000002</v>
      </c>
      <c r="Q39" s="413">
        <v>-744.77499999999998</v>
      </c>
      <c r="R39" s="413">
        <v>349.48197001620724</v>
      </c>
      <c r="S39" s="413">
        <v>33951.275641569417</v>
      </c>
      <c r="T39" s="414"/>
      <c r="U39" s="414"/>
      <c r="X39" s="417"/>
      <c r="Y39" s="418"/>
      <c r="Z39" s="418"/>
    </row>
    <row r="40" spans="1:26" ht="14.45" customHeight="1">
      <c r="A40" s="1552"/>
      <c r="B40" s="1555"/>
      <c r="C40" s="420" t="s">
        <v>38</v>
      </c>
      <c r="D40" s="421">
        <v>7824460.9136091871</v>
      </c>
      <c r="E40" s="422">
        <v>83512507.943517894</v>
      </c>
      <c r="F40" s="408"/>
      <c r="G40" s="408"/>
      <c r="H40" s="408"/>
      <c r="I40" s="408"/>
      <c r="J40" s="408"/>
      <c r="K40" s="409"/>
      <c r="L40" s="410"/>
      <c r="M40" s="411">
        <v>43499</v>
      </c>
      <c r="N40" s="412">
        <v>103486.9669796392</v>
      </c>
      <c r="O40" s="413">
        <v>-84342.939775983628</v>
      </c>
      <c r="P40" s="413">
        <v>17242.046999999999</v>
      </c>
      <c r="Q40" s="413">
        <v>-733.76900000000001</v>
      </c>
      <c r="R40" s="413">
        <v>354.1503010339764</v>
      </c>
      <c r="S40" s="413">
        <v>35576.440598592868</v>
      </c>
      <c r="T40" s="414"/>
      <c r="U40" s="414"/>
      <c r="X40" s="417"/>
      <c r="Y40" s="418"/>
      <c r="Z40" s="418"/>
    </row>
    <row r="41" spans="1:26" ht="14.45" customHeight="1">
      <c r="A41" s="1552"/>
      <c r="B41" s="1556" t="s">
        <v>142</v>
      </c>
      <c r="C41" s="423" t="s">
        <v>172</v>
      </c>
      <c r="D41" s="408">
        <v>12310.464</v>
      </c>
      <c r="E41" s="424">
        <v>129055.33600000001</v>
      </c>
      <c r="F41" s="408"/>
      <c r="G41" s="408"/>
      <c r="H41" s="408"/>
      <c r="I41" s="408"/>
      <c r="J41" s="408"/>
      <c r="K41" s="409"/>
      <c r="L41" s="410"/>
      <c r="M41" s="411">
        <v>43500</v>
      </c>
      <c r="N41" s="412">
        <v>103765.38136934277</v>
      </c>
      <c r="O41" s="413">
        <v>-84620.258466082916</v>
      </c>
      <c r="P41" s="413">
        <v>21922.925999999999</v>
      </c>
      <c r="Q41" s="413">
        <v>0</v>
      </c>
      <c r="R41" s="413">
        <v>356.50577546219142</v>
      </c>
      <c r="S41" s="413">
        <v>42621.710175656073</v>
      </c>
      <c r="T41" s="414"/>
      <c r="U41" s="414"/>
      <c r="X41" s="417"/>
      <c r="Y41" s="418"/>
      <c r="Z41" s="418"/>
    </row>
    <row r="42" spans="1:26" ht="14.45" customHeight="1">
      <c r="A42" s="1552"/>
      <c r="B42" s="1554"/>
      <c r="C42" s="419" t="s">
        <v>97</v>
      </c>
      <c r="D42" s="408">
        <v>14.819000000000001</v>
      </c>
      <c r="E42" s="409">
        <v>156.40700000000001</v>
      </c>
      <c r="F42" s="408"/>
      <c r="G42" s="408"/>
      <c r="H42" s="408"/>
      <c r="I42" s="408"/>
      <c r="J42" s="408"/>
      <c r="K42" s="409"/>
      <c r="L42" s="410"/>
      <c r="M42" s="411">
        <v>43501</v>
      </c>
      <c r="N42" s="412">
        <v>104029.84175545945</v>
      </c>
      <c r="O42" s="413">
        <v>-86106.815064880269</v>
      </c>
      <c r="P42" s="413">
        <v>22646.858999999997</v>
      </c>
      <c r="Q42" s="413">
        <v>-1E-3</v>
      </c>
      <c r="R42" s="413">
        <v>356.70933703554738</v>
      </c>
      <c r="S42" s="413">
        <v>43259.692358634748</v>
      </c>
      <c r="T42" s="414"/>
      <c r="U42" s="414"/>
      <c r="X42" s="417"/>
      <c r="Y42" s="418"/>
      <c r="Z42" s="418"/>
    </row>
    <row r="43" spans="1:26" ht="14.45" customHeight="1">
      <c r="A43" s="1552"/>
      <c r="B43" s="1555"/>
      <c r="C43" s="420" t="s">
        <v>38</v>
      </c>
      <c r="D43" s="421">
        <v>12325.282999999999</v>
      </c>
      <c r="E43" s="422">
        <v>129211.743</v>
      </c>
      <c r="F43" s="408"/>
      <c r="G43" s="408"/>
      <c r="H43" s="408"/>
      <c r="I43" s="408"/>
      <c r="J43" s="408"/>
      <c r="K43" s="409"/>
      <c r="L43" s="410"/>
      <c r="M43" s="411">
        <v>43502</v>
      </c>
      <c r="N43" s="412">
        <v>104216.59563245068</v>
      </c>
      <c r="O43" s="413">
        <v>-83428.239265745346</v>
      </c>
      <c r="P43" s="413">
        <v>22453.246999999999</v>
      </c>
      <c r="Q43" s="413">
        <v>0</v>
      </c>
      <c r="R43" s="413">
        <v>360.68420381503898</v>
      </c>
      <c r="S43" s="413">
        <v>44215.345653734461</v>
      </c>
      <c r="T43" s="414"/>
      <c r="U43" s="414"/>
      <c r="X43" s="417"/>
      <c r="Y43" s="418"/>
      <c r="Z43" s="418"/>
    </row>
    <row r="44" spans="1:26" ht="14.45" customHeight="1">
      <c r="A44" s="1552"/>
      <c r="B44" s="1570" t="s">
        <v>196</v>
      </c>
      <c r="C44" s="1571"/>
      <c r="D44" s="432">
        <v>9945.9339999999975</v>
      </c>
      <c r="E44" s="433">
        <v>108223.98216000001</v>
      </c>
      <c r="F44" s="408"/>
      <c r="G44" s="408"/>
      <c r="H44" s="408"/>
      <c r="I44" s="408"/>
      <c r="J44" s="408"/>
      <c r="K44" s="409"/>
      <c r="L44" s="410"/>
      <c r="M44" s="411">
        <v>43503</v>
      </c>
      <c r="N44" s="412">
        <v>99555.389809051587</v>
      </c>
      <c r="O44" s="413">
        <v>-77120.335478426001</v>
      </c>
      <c r="P44" s="413">
        <v>19501.605</v>
      </c>
      <c r="Q44" s="413">
        <v>0</v>
      </c>
      <c r="R44" s="413">
        <v>342.54107361367579</v>
      </c>
      <c r="S44" s="413">
        <v>43352.642422537676</v>
      </c>
      <c r="T44" s="414"/>
      <c r="U44" s="414"/>
      <c r="X44" s="417"/>
      <c r="Y44" s="418"/>
      <c r="Z44" s="418"/>
    </row>
    <row r="45" spans="1:26" ht="14.45" customHeight="1">
      <c r="A45" s="1552"/>
      <c r="B45" s="1570" t="s">
        <v>191</v>
      </c>
      <c r="C45" s="1571"/>
      <c r="D45" s="432">
        <v>691632.41299999994</v>
      </c>
      <c r="E45" s="433">
        <v>7367738.2858900009</v>
      </c>
      <c r="F45" s="408"/>
      <c r="G45" s="408"/>
      <c r="H45" s="408"/>
      <c r="I45" s="408"/>
      <c r="J45" s="408"/>
      <c r="K45" s="409"/>
      <c r="L45" s="410"/>
      <c r="M45" s="411">
        <v>43504</v>
      </c>
      <c r="N45" s="412">
        <v>105990.11710096004</v>
      </c>
      <c r="O45" s="413">
        <v>-83105.786475366607</v>
      </c>
      <c r="P45" s="413">
        <v>14831.368</v>
      </c>
      <c r="Q45" s="413">
        <v>0</v>
      </c>
      <c r="R45" s="413">
        <v>346.54538858378953</v>
      </c>
      <c r="S45" s="413">
        <v>38640.18712342393</v>
      </c>
      <c r="T45" s="414"/>
      <c r="U45" s="414"/>
      <c r="X45" s="417"/>
      <c r="Y45" s="418"/>
      <c r="Z45" s="418"/>
    </row>
    <row r="46" spans="1:26" ht="14.45" customHeight="1">
      <c r="A46" s="1552"/>
      <c r="B46" s="1556" t="s">
        <v>98</v>
      </c>
      <c r="C46" s="423" t="s">
        <v>172</v>
      </c>
      <c r="D46" s="408">
        <v>8413406.0646864306</v>
      </c>
      <c r="E46" s="424">
        <v>89782419.546667993</v>
      </c>
      <c r="F46" s="408"/>
      <c r="G46" s="408"/>
      <c r="H46" s="408"/>
      <c r="I46" s="408"/>
      <c r="J46" s="408"/>
      <c r="K46" s="409"/>
      <c r="L46" s="410"/>
      <c r="M46" s="411">
        <v>43505</v>
      </c>
      <c r="N46" s="412">
        <v>99879.602278721388</v>
      </c>
      <c r="O46" s="413">
        <v>-78728.332102542467</v>
      </c>
      <c r="P46" s="413">
        <v>12725.878000000001</v>
      </c>
      <c r="Q46" s="413">
        <v>0</v>
      </c>
      <c r="R46" s="413">
        <v>342.94969043469229</v>
      </c>
      <c r="S46" s="413">
        <v>32903.081949949599</v>
      </c>
      <c r="T46" s="414"/>
      <c r="U46" s="414"/>
      <c r="X46" s="417"/>
      <c r="Y46" s="418"/>
      <c r="Z46" s="418"/>
    </row>
    <row r="47" spans="1:26" ht="14.45" customHeight="1">
      <c r="A47" s="1552"/>
      <c r="B47" s="1554"/>
      <c r="C47" s="419" t="s">
        <v>255</v>
      </c>
      <c r="D47" s="408">
        <v>151223.40892275877</v>
      </c>
      <c r="E47" s="409">
        <v>1615214.1925308998</v>
      </c>
      <c r="F47" s="408"/>
      <c r="G47" s="408"/>
      <c r="H47" s="408"/>
      <c r="I47" s="408"/>
      <c r="J47" s="408"/>
      <c r="K47" s="409"/>
      <c r="L47" s="410"/>
      <c r="M47" s="411">
        <v>43506</v>
      </c>
      <c r="N47" s="412">
        <v>99834.840173014032</v>
      </c>
      <c r="O47" s="413">
        <v>-79245.742166895245</v>
      </c>
      <c r="P47" s="413">
        <v>12513.252999999999</v>
      </c>
      <c r="Q47" s="413">
        <v>-940.31500000000005</v>
      </c>
      <c r="R47" s="413">
        <v>347.38237794275352</v>
      </c>
      <c r="S47" s="413">
        <v>32771.114623221409</v>
      </c>
      <c r="T47" s="414"/>
      <c r="U47" s="414"/>
      <c r="X47" s="417"/>
      <c r="Y47" s="418"/>
      <c r="Z47" s="418"/>
    </row>
    <row r="48" spans="1:26" ht="14.45" customHeight="1">
      <c r="A48" s="1553"/>
      <c r="B48" s="1557"/>
      <c r="C48" s="425" t="s">
        <v>38</v>
      </c>
      <c r="D48" s="426">
        <v>8564629.4736091867</v>
      </c>
      <c r="E48" s="427">
        <v>91397633.739198893</v>
      </c>
      <c r="F48" s="434"/>
      <c r="G48" s="434"/>
      <c r="H48" s="408"/>
      <c r="I48" s="408"/>
      <c r="J48" s="408"/>
      <c r="K48" s="409"/>
      <c r="L48" s="410"/>
      <c r="M48" s="411">
        <v>43507</v>
      </c>
      <c r="N48" s="412">
        <v>106446.48591623589</v>
      </c>
      <c r="O48" s="413">
        <v>-84519.222491824024</v>
      </c>
      <c r="P48" s="413">
        <v>15583.210000000003</v>
      </c>
      <c r="Q48" s="413">
        <v>0</v>
      </c>
      <c r="R48" s="413">
        <v>361.51806758257385</v>
      </c>
      <c r="S48" s="413">
        <v>38804.3067619965</v>
      </c>
      <c r="T48" s="414"/>
      <c r="U48" s="414"/>
      <c r="X48" s="417"/>
      <c r="Y48" s="418"/>
      <c r="Z48" s="418"/>
    </row>
    <row r="49" spans="1:24" ht="14.45" customHeight="1">
      <c r="A49" s="1567" t="s">
        <v>534</v>
      </c>
      <c r="B49" s="1568"/>
      <c r="C49" s="1569"/>
      <c r="D49" s="421">
        <v>-8986.571809804067</v>
      </c>
      <c r="E49" s="422">
        <v>67653.965865761042</v>
      </c>
      <c r="F49" s="435"/>
      <c r="G49" s="421"/>
      <c r="H49" s="436"/>
      <c r="I49" s="437"/>
      <c r="J49" s="436"/>
      <c r="K49" s="422"/>
      <c r="L49" s="410"/>
      <c r="M49" s="411">
        <v>43508</v>
      </c>
      <c r="N49" s="412">
        <v>107909.00622428526</v>
      </c>
      <c r="O49" s="413">
        <v>-84080.486338221323</v>
      </c>
      <c r="P49" s="413">
        <v>16586.704999999998</v>
      </c>
      <c r="Q49" s="413">
        <v>-320.55899999999997</v>
      </c>
      <c r="R49" s="413">
        <v>362.19454959134606</v>
      </c>
      <c r="S49" s="413">
        <v>40061.50694399573</v>
      </c>
      <c r="T49" s="414"/>
      <c r="U49" s="414"/>
      <c r="X49" s="417"/>
    </row>
    <row r="50" spans="1:24" ht="12.75" customHeight="1">
      <c r="A50" s="1551" t="s">
        <v>537</v>
      </c>
      <c r="B50" s="1551"/>
      <c r="C50" s="1551"/>
      <c r="D50" s="1551"/>
      <c r="E50" s="1551"/>
      <c r="F50" s="1551"/>
      <c r="G50" s="1551"/>
      <c r="H50" s="1551"/>
      <c r="I50" s="1551"/>
      <c r="J50" s="1551"/>
      <c r="K50" s="1551"/>
      <c r="M50" s="411">
        <v>43510</v>
      </c>
      <c r="N50" s="412">
        <v>104190.899883954</v>
      </c>
      <c r="O50" s="413">
        <v>-75798.493511973837</v>
      </c>
      <c r="P50" s="413">
        <v>9191.3429999999989</v>
      </c>
      <c r="Q50" s="413">
        <v>0</v>
      </c>
      <c r="R50" s="413">
        <v>357.15932780552242</v>
      </c>
      <c r="S50" s="413">
        <v>37097.800714831865</v>
      </c>
      <c r="T50" s="414"/>
      <c r="U50" s="414"/>
      <c r="X50" s="417"/>
    </row>
    <row r="51" spans="1:24">
      <c r="A51" s="1551"/>
      <c r="B51" s="1551"/>
      <c r="C51" s="1551"/>
      <c r="D51" s="1551"/>
      <c r="E51" s="1551"/>
      <c r="F51" s="1551"/>
      <c r="G51" s="1551"/>
      <c r="H51" s="1551"/>
      <c r="I51" s="1551"/>
      <c r="J51" s="1551"/>
      <c r="K51" s="1551"/>
      <c r="M51" s="411">
        <v>43511</v>
      </c>
      <c r="N51" s="412">
        <v>102251.9970461019</v>
      </c>
      <c r="O51" s="413">
        <v>-69323.509863909712</v>
      </c>
      <c r="P51" s="413">
        <v>6621.4</v>
      </c>
      <c r="Q51" s="413">
        <v>-618.072</v>
      </c>
      <c r="R51" s="413">
        <v>367.24090318720249</v>
      </c>
      <c r="S51" s="413">
        <v>33885.363062985947</v>
      </c>
      <c r="T51" s="414"/>
      <c r="U51" s="414"/>
      <c r="X51" s="417"/>
    </row>
    <row r="52" spans="1:24">
      <c r="D52" s="418"/>
      <c r="E52" s="418"/>
      <c r="M52" s="411">
        <v>43512</v>
      </c>
      <c r="N52" s="412">
        <v>101714.40869290011</v>
      </c>
      <c r="O52" s="413">
        <v>-77127.234038697279</v>
      </c>
      <c r="P52" s="413">
        <v>5087.9219999999996</v>
      </c>
      <c r="Q52" s="413">
        <v>-3300.7339999999999</v>
      </c>
      <c r="R52" s="413">
        <v>366.25871394230768</v>
      </c>
      <c r="S52" s="413">
        <v>29487.906866199708</v>
      </c>
      <c r="T52" s="414"/>
      <c r="U52" s="414"/>
      <c r="X52" s="417"/>
    </row>
    <row r="53" spans="1:24">
      <c r="D53" s="438"/>
      <c r="E53" s="438"/>
      <c r="M53" s="411">
        <v>43513</v>
      </c>
      <c r="N53" s="412">
        <v>100799.11488553646</v>
      </c>
      <c r="O53" s="413">
        <v>-73855.605392581332</v>
      </c>
      <c r="P53" s="413">
        <v>4927.692</v>
      </c>
      <c r="Q53" s="413">
        <v>-3523.8629999999998</v>
      </c>
      <c r="R53" s="413">
        <v>363.590997361978</v>
      </c>
      <c r="S53" s="413">
        <v>29999.019621954583</v>
      </c>
      <c r="T53" s="414"/>
      <c r="U53" s="414"/>
      <c r="X53" s="417"/>
    </row>
    <row r="54" spans="1:24">
      <c r="D54" s="438"/>
      <c r="E54" s="438"/>
      <c r="M54" s="411">
        <v>43514</v>
      </c>
      <c r="N54" s="412">
        <v>99985.250553855876</v>
      </c>
      <c r="O54" s="413">
        <v>-70797.977634771596</v>
      </c>
      <c r="P54" s="413">
        <v>8373.1059999999998</v>
      </c>
      <c r="Q54" s="413">
        <v>-2783.7490000000003</v>
      </c>
      <c r="R54" s="413">
        <v>374.87055419147219</v>
      </c>
      <c r="S54" s="413">
        <v>32859.277050069759</v>
      </c>
      <c r="T54" s="414"/>
      <c r="U54" s="414"/>
      <c r="X54" s="417"/>
    </row>
    <row r="55" spans="1:24">
      <c r="M55" s="411">
        <v>43515</v>
      </c>
      <c r="N55" s="412">
        <v>97888.794176600917</v>
      </c>
      <c r="O55" s="413">
        <v>-73159.502057179037</v>
      </c>
      <c r="P55" s="413">
        <v>7504.1719999999996</v>
      </c>
      <c r="Q55" s="413">
        <v>0</v>
      </c>
      <c r="R55" s="413">
        <v>379.22517427135068</v>
      </c>
      <c r="S55" s="413">
        <v>32138.173626388078</v>
      </c>
      <c r="T55" s="414"/>
      <c r="U55" s="414"/>
      <c r="X55" s="417"/>
    </row>
    <row r="56" spans="1:24">
      <c r="M56" s="411">
        <v>43516</v>
      </c>
      <c r="N56" s="412">
        <v>100203.27038717165</v>
      </c>
      <c r="O56" s="413">
        <v>-77537.917501846197</v>
      </c>
      <c r="P56" s="413">
        <v>8320.7610000000004</v>
      </c>
      <c r="Q56" s="413">
        <v>0</v>
      </c>
      <c r="R56" s="413">
        <v>384.80757196531317</v>
      </c>
      <c r="S56" s="413">
        <v>34523.471975866829</v>
      </c>
      <c r="T56" s="414"/>
      <c r="U56" s="414"/>
      <c r="X56" s="417"/>
    </row>
    <row r="57" spans="1:24">
      <c r="M57" s="411">
        <v>43517</v>
      </c>
      <c r="N57" s="412">
        <v>99436.859373351617</v>
      </c>
      <c r="O57" s="413">
        <v>-75167.595737947049</v>
      </c>
      <c r="P57" s="413">
        <v>9697.9440000000013</v>
      </c>
      <c r="Q57" s="413">
        <v>0</v>
      </c>
      <c r="R57" s="413">
        <v>389.75490324075508</v>
      </c>
      <c r="S57" s="413">
        <v>33492.745363398186</v>
      </c>
      <c r="T57" s="414"/>
      <c r="U57" s="414"/>
      <c r="X57" s="417"/>
    </row>
    <row r="58" spans="1:24">
      <c r="M58" s="411">
        <v>43518</v>
      </c>
      <c r="N58" s="412">
        <v>99892.568836375154</v>
      </c>
      <c r="O58" s="413">
        <v>-74307.891962396767</v>
      </c>
      <c r="P58" s="413">
        <v>9396.98</v>
      </c>
      <c r="Q58" s="413">
        <v>-482.40999999999997</v>
      </c>
      <c r="R58" s="413">
        <v>399.80877824714793</v>
      </c>
      <c r="S58" s="413">
        <v>36015.299525507733</v>
      </c>
      <c r="T58" s="414"/>
      <c r="U58" s="414"/>
      <c r="X58" s="417"/>
    </row>
    <row r="59" spans="1:24">
      <c r="M59" s="411">
        <v>43519</v>
      </c>
      <c r="N59" s="412">
        <v>96437.161092942304</v>
      </c>
      <c r="O59" s="413">
        <v>-72414.755171517652</v>
      </c>
      <c r="P59" s="413">
        <v>10953.596</v>
      </c>
      <c r="Q59" s="413">
        <v>-532.85799999999995</v>
      </c>
      <c r="R59" s="413">
        <v>390.85676741899738</v>
      </c>
      <c r="S59" s="413">
        <v>34927.188061287074</v>
      </c>
      <c r="T59" s="414"/>
      <c r="U59" s="414"/>
      <c r="X59" s="417"/>
    </row>
    <row r="60" spans="1:24">
      <c r="M60" s="411">
        <v>43520</v>
      </c>
      <c r="N60" s="412">
        <v>95716.31923198649</v>
      </c>
      <c r="O60" s="413">
        <v>-72490.33797567201</v>
      </c>
      <c r="P60" s="413">
        <v>11631.502</v>
      </c>
      <c r="Q60" s="413">
        <v>0</v>
      </c>
      <c r="R60" s="413">
        <v>383.66285447088313</v>
      </c>
      <c r="S60" s="413">
        <v>35122.625922887259</v>
      </c>
      <c r="T60" s="414"/>
      <c r="U60" s="414"/>
      <c r="X60" s="417"/>
    </row>
    <row r="61" spans="1:24">
      <c r="M61" s="411">
        <v>43521</v>
      </c>
      <c r="N61" s="412">
        <v>98766.206350880908</v>
      </c>
      <c r="O61" s="413">
        <v>-74125.575469774732</v>
      </c>
      <c r="P61" s="413">
        <v>10213.362999999999</v>
      </c>
      <c r="Q61" s="413">
        <v>0</v>
      </c>
      <c r="R61" s="413">
        <v>376.00108055953007</v>
      </c>
      <c r="S61" s="413">
        <v>36235.781016715242</v>
      </c>
      <c r="T61" s="414"/>
      <c r="U61" s="414"/>
      <c r="X61" s="417"/>
    </row>
    <row r="62" spans="1:24">
      <c r="M62" s="411">
        <v>43522</v>
      </c>
      <c r="N62" s="412">
        <v>96764.401308154876</v>
      </c>
      <c r="O62" s="413">
        <v>-71004.89292119423</v>
      </c>
      <c r="P62" s="413">
        <v>8185.5540000000001</v>
      </c>
      <c r="Q62" s="413">
        <v>0</v>
      </c>
      <c r="R62" s="413">
        <v>373.95269136220685</v>
      </c>
      <c r="S62" s="413">
        <v>33862.794730542664</v>
      </c>
      <c r="T62" s="414"/>
      <c r="U62" s="414"/>
      <c r="X62" s="417"/>
    </row>
    <row r="63" spans="1:24">
      <c r="M63" s="411">
        <v>43523</v>
      </c>
      <c r="N63" s="412">
        <v>98604.719907163206</v>
      </c>
      <c r="O63" s="413">
        <v>-73278.221331364082</v>
      </c>
      <c r="P63" s="413">
        <v>9423.005000000001</v>
      </c>
      <c r="Q63" s="413">
        <v>-849.75699999999995</v>
      </c>
      <c r="R63" s="413">
        <v>378.81632940836414</v>
      </c>
      <c r="S63" s="413">
        <v>30568.875851930301</v>
      </c>
      <c r="T63" s="414"/>
      <c r="U63" s="414"/>
      <c r="X63" s="417"/>
    </row>
    <row r="64" spans="1:24">
      <c r="M64" s="411">
        <v>43524</v>
      </c>
      <c r="N64" s="412">
        <v>93558.635932060351</v>
      </c>
      <c r="O64" s="413">
        <v>-70587.643334523309</v>
      </c>
      <c r="P64" s="413">
        <v>5630.8609999999999</v>
      </c>
      <c r="Q64" s="413">
        <v>-461.02300000000002</v>
      </c>
      <c r="R64" s="413">
        <v>378.97435962717816</v>
      </c>
      <c r="S64" s="413">
        <v>26956.583467319397</v>
      </c>
      <c r="T64" s="414"/>
      <c r="U64" s="414"/>
      <c r="X64" s="417"/>
    </row>
    <row r="65" spans="13:24">
      <c r="M65" s="411">
        <v>43525</v>
      </c>
      <c r="N65" s="412">
        <v>101943.33895980589</v>
      </c>
      <c r="O65" s="413">
        <v>-75867.928051482231</v>
      </c>
      <c r="P65" s="413">
        <v>2324.663</v>
      </c>
      <c r="Q65" s="413">
        <v>-1218.7719999999999</v>
      </c>
      <c r="R65" s="413">
        <v>376.03756172833556</v>
      </c>
      <c r="S65" s="413">
        <v>30161.148828940321</v>
      </c>
      <c r="T65" s="414"/>
      <c r="U65" s="414"/>
      <c r="X65" s="417"/>
    </row>
    <row r="66" spans="13:24">
      <c r="M66" s="411">
        <v>43526</v>
      </c>
      <c r="N66" s="412">
        <v>101830.55596581919</v>
      </c>
      <c r="O66" s="413">
        <v>-77480.112881105597</v>
      </c>
      <c r="P66" s="413">
        <v>791.66200000000003</v>
      </c>
      <c r="Q66" s="413">
        <v>-1092.152</v>
      </c>
      <c r="R66" s="413">
        <v>375.77203065339245</v>
      </c>
      <c r="S66" s="413">
        <v>27797.638151695977</v>
      </c>
      <c r="T66" s="414"/>
      <c r="U66" s="414"/>
      <c r="X66" s="417"/>
    </row>
    <row r="67" spans="13:24">
      <c r="M67" s="411">
        <v>43527</v>
      </c>
      <c r="N67" s="412">
        <v>101853.48032492879</v>
      </c>
      <c r="O67" s="413">
        <v>-74240.157189576959</v>
      </c>
      <c r="P67" s="413">
        <v>505.04</v>
      </c>
      <c r="Q67" s="413">
        <v>-1073.819</v>
      </c>
      <c r="R67" s="413">
        <v>370.6231606887236</v>
      </c>
      <c r="S67" s="413">
        <v>26041.636569156602</v>
      </c>
      <c r="T67" s="414"/>
      <c r="U67" s="414"/>
      <c r="X67" s="417"/>
    </row>
    <row r="68" spans="13:24">
      <c r="M68" s="411">
        <v>43528</v>
      </c>
      <c r="N68" s="412">
        <v>103258.67180082288</v>
      </c>
      <c r="O68" s="413">
        <v>-75125.936280198337</v>
      </c>
      <c r="P68" s="413">
        <v>320.97800000000001</v>
      </c>
      <c r="Q68" s="413">
        <v>-670.91700000000003</v>
      </c>
      <c r="R68" s="413">
        <v>372.4892565444153</v>
      </c>
      <c r="S68" s="413">
        <v>26622.627478543378</v>
      </c>
      <c r="T68" s="414"/>
      <c r="U68" s="414"/>
      <c r="X68" s="417"/>
    </row>
    <row r="69" spans="13:24">
      <c r="M69" s="411">
        <v>43529</v>
      </c>
      <c r="N69" s="412">
        <v>101507.99451418927</v>
      </c>
      <c r="O69" s="413">
        <v>-77050.160354467764</v>
      </c>
      <c r="P69" s="413">
        <v>1021.634</v>
      </c>
      <c r="Q69" s="413">
        <v>-834.125</v>
      </c>
      <c r="R69" s="413">
        <v>383.8284356424399</v>
      </c>
      <c r="S69" s="413">
        <v>29881.900047765452</v>
      </c>
      <c r="T69" s="414"/>
      <c r="U69" s="414"/>
      <c r="X69" s="417"/>
    </row>
    <row r="70" spans="13:24">
      <c r="M70" s="411">
        <v>43530</v>
      </c>
      <c r="N70" s="412">
        <v>99514.689313218681</v>
      </c>
      <c r="O70" s="413">
        <v>-75187.591518092639</v>
      </c>
      <c r="P70" s="413">
        <v>4681.1289999999999</v>
      </c>
      <c r="Q70" s="413">
        <v>0</v>
      </c>
      <c r="R70" s="413">
        <v>381.36316135155289</v>
      </c>
      <c r="S70" s="413">
        <v>27955.907618667137</v>
      </c>
      <c r="T70" s="414"/>
      <c r="U70" s="414"/>
      <c r="X70" s="417"/>
    </row>
    <row r="71" spans="13:24">
      <c r="M71" s="411">
        <v>43531</v>
      </c>
      <c r="N71" s="412">
        <v>101010.98322607871</v>
      </c>
      <c r="O71" s="413">
        <v>-77288.429159194013</v>
      </c>
      <c r="P71" s="413">
        <v>3567.6919999999996</v>
      </c>
      <c r="Q71" s="413">
        <v>-169.61699999999999</v>
      </c>
      <c r="R71" s="413">
        <v>391.93615124305791</v>
      </c>
      <c r="S71" s="413">
        <v>25846.843447951051</v>
      </c>
      <c r="T71" s="414"/>
      <c r="U71" s="414"/>
      <c r="X71" s="417"/>
    </row>
    <row r="72" spans="13:24">
      <c r="M72" s="411">
        <v>43532</v>
      </c>
      <c r="N72" s="412">
        <v>98529.638147483915</v>
      </c>
      <c r="O72" s="413">
        <v>-75882.359953581603</v>
      </c>
      <c r="P72" s="413">
        <v>1693.7439999999999</v>
      </c>
      <c r="Q72" s="413">
        <v>-983.65599999999995</v>
      </c>
      <c r="R72" s="413">
        <v>409.56844618854313</v>
      </c>
      <c r="S72" s="413">
        <v>26303.137549589079</v>
      </c>
      <c r="T72" s="414"/>
      <c r="U72" s="414"/>
      <c r="X72" s="417"/>
    </row>
    <row r="73" spans="13:24">
      <c r="M73" s="411">
        <v>43533</v>
      </c>
      <c r="N73" s="412">
        <v>98056.181031754415</v>
      </c>
      <c r="O73" s="413">
        <v>-72070.196223230305</v>
      </c>
      <c r="P73" s="413">
        <v>1440.42</v>
      </c>
      <c r="Q73" s="413">
        <v>-1238.7950000000001</v>
      </c>
      <c r="R73" s="413">
        <v>402.89059685500729</v>
      </c>
      <c r="S73" s="413">
        <v>25086.465748646271</v>
      </c>
      <c r="T73" s="414"/>
      <c r="U73" s="414"/>
      <c r="X73" s="417"/>
    </row>
    <row r="74" spans="13:24">
      <c r="M74" s="411">
        <v>43534</v>
      </c>
      <c r="N74" s="412">
        <v>97538.647536659992</v>
      </c>
      <c r="O74" s="413">
        <v>-73185.804409747871</v>
      </c>
      <c r="P74" s="413">
        <v>3021.0909999999999</v>
      </c>
      <c r="Q74" s="413">
        <v>-1222.06</v>
      </c>
      <c r="R74" s="413">
        <v>405.95327141826965</v>
      </c>
      <c r="S74" s="413">
        <v>26509.046166218668</v>
      </c>
      <c r="T74" s="414"/>
      <c r="U74" s="414"/>
      <c r="X74" s="417"/>
    </row>
    <row r="75" spans="13:24">
      <c r="M75" s="411">
        <v>43535</v>
      </c>
      <c r="N75" s="412">
        <v>101933.13324190317</v>
      </c>
      <c r="O75" s="413">
        <v>-77464.73467665365</v>
      </c>
      <c r="P75" s="413">
        <v>5406.1710000000003</v>
      </c>
      <c r="Q75" s="413">
        <v>0</v>
      </c>
      <c r="R75" s="413">
        <v>418.44613575810695</v>
      </c>
      <c r="S75" s="413">
        <v>32174.315235521026</v>
      </c>
      <c r="T75" s="414"/>
      <c r="U75" s="414"/>
      <c r="X75" s="417"/>
    </row>
    <row r="76" spans="13:24">
      <c r="M76" s="411">
        <v>43536</v>
      </c>
      <c r="N76" s="412">
        <v>104223.33790484229</v>
      </c>
      <c r="O76" s="413">
        <v>-80049.08851144636</v>
      </c>
      <c r="P76" s="413">
        <v>8490.3940000000002</v>
      </c>
      <c r="Q76" s="413">
        <v>0</v>
      </c>
      <c r="R76" s="413">
        <v>380.74108153818895</v>
      </c>
      <c r="S76" s="413">
        <v>31698.785706358733</v>
      </c>
      <c r="T76" s="414"/>
      <c r="U76" s="414"/>
      <c r="X76" s="417"/>
    </row>
    <row r="77" spans="13:24">
      <c r="M77" s="411">
        <v>43537</v>
      </c>
      <c r="N77" s="412">
        <v>104175.29697225445</v>
      </c>
      <c r="O77" s="413">
        <v>-80123.399092731299</v>
      </c>
      <c r="P77" s="413">
        <v>6623.25</v>
      </c>
      <c r="Q77" s="413">
        <v>-1E-3</v>
      </c>
      <c r="R77" s="413">
        <v>371.57108178972362</v>
      </c>
      <c r="S77" s="413">
        <v>30592.330501336237</v>
      </c>
      <c r="T77" s="414"/>
      <c r="U77" s="414"/>
      <c r="X77" s="417"/>
    </row>
    <row r="78" spans="13:24">
      <c r="M78" s="411">
        <v>43538</v>
      </c>
      <c r="N78" s="412">
        <v>108413.27355206246</v>
      </c>
      <c r="O78" s="413">
        <v>-86560.327038717165</v>
      </c>
      <c r="P78" s="413">
        <v>7339.7820000000011</v>
      </c>
      <c r="Q78" s="413">
        <v>0</v>
      </c>
      <c r="R78" s="413">
        <v>370.66814341505483</v>
      </c>
      <c r="S78" s="413">
        <v>31112.841352165804</v>
      </c>
      <c r="T78" s="414"/>
      <c r="U78" s="414"/>
      <c r="X78" s="417"/>
    </row>
    <row r="79" spans="13:24">
      <c r="M79" s="411">
        <v>43539</v>
      </c>
      <c r="N79" s="412">
        <v>106454.52684882371</v>
      </c>
      <c r="O79" s="413">
        <v>-85126.53866441609</v>
      </c>
      <c r="P79" s="413">
        <v>6279.3940000000002</v>
      </c>
      <c r="Q79" s="413">
        <v>0</v>
      </c>
      <c r="R79" s="413">
        <v>348.92896571943862</v>
      </c>
      <c r="S79" s="413">
        <v>28899.994937841806</v>
      </c>
      <c r="T79" s="414"/>
      <c r="U79" s="414"/>
      <c r="X79" s="417"/>
    </row>
    <row r="80" spans="13:24">
      <c r="M80" s="411">
        <v>43540</v>
      </c>
      <c r="N80" s="412">
        <v>97463.355839223543</v>
      </c>
      <c r="O80" s="413">
        <v>-72756.381474839116</v>
      </c>
      <c r="P80" s="413">
        <v>3384.373</v>
      </c>
      <c r="Q80" s="413">
        <v>0</v>
      </c>
      <c r="R80" s="413">
        <v>354.67005482590952</v>
      </c>
      <c r="S80" s="413">
        <v>26983.980480878323</v>
      </c>
      <c r="T80" s="414"/>
      <c r="U80" s="414"/>
      <c r="X80" s="417"/>
    </row>
    <row r="81" spans="13:24">
      <c r="M81" s="411">
        <v>43541</v>
      </c>
      <c r="N81" s="412">
        <v>97144.658719274172</v>
      </c>
      <c r="O81" s="413">
        <v>-73031.590885114463</v>
      </c>
      <c r="P81" s="413">
        <v>2440.2889999999998</v>
      </c>
      <c r="Q81" s="413">
        <v>-186.62</v>
      </c>
      <c r="R81" s="413">
        <v>345.66520397146144</v>
      </c>
      <c r="S81" s="413">
        <v>22700.507630470092</v>
      </c>
      <c r="T81" s="414"/>
      <c r="U81" s="414"/>
      <c r="X81" s="417"/>
    </row>
    <row r="82" spans="13:24">
      <c r="M82" s="411">
        <v>43542</v>
      </c>
      <c r="N82" s="412">
        <v>98460.175123958237</v>
      </c>
      <c r="O82" s="413">
        <v>-77011.46956430003</v>
      </c>
      <c r="P82" s="413">
        <v>3873.2869999999998</v>
      </c>
      <c r="Q82" s="413">
        <v>0</v>
      </c>
      <c r="R82" s="413">
        <v>364.88296803685216</v>
      </c>
      <c r="S82" s="413">
        <v>29745.255705203552</v>
      </c>
      <c r="T82" s="414"/>
      <c r="U82" s="414"/>
      <c r="X82" s="417"/>
    </row>
    <row r="83" spans="13:24">
      <c r="M83" s="411">
        <v>43543</v>
      </c>
      <c r="N83" s="412">
        <v>95666.227450152976</v>
      </c>
      <c r="O83" s="413">
        <v>-69831.510707880589</v>
      </c>
      <c r="P83" s="413">
        <v>9079.1880000000001</v>
      </c>
      <c r="Q83" s="413">
        <v>0</v>
      </c>
      <c r="R83" s="413">
        <v>370.85041672029871</v>
      </c>
      <c r="S83" s="413">
        <v>32766.856527932621</v>
      </c>
      <c r="T83" s="414"/>
      <c r="U83" s="414"/>
      <c r="X83" s="417"/>
    </row>
    <row r="84" spans="13:24">
      <c r="M84" s="411">
        <v>43544</v>
      </c>
      <c r="N84" s="412">
        <v>93565.789640257397</v>
      </c>
      <c r="O84" s="413">
        <v>-72018.180187783524</v>
      </c>
      <c r="P84" s="413">
        <v>8115.6450000000004</v>
      </c>
      <c r="Q84" s="413">
        <v>0</v>
      </c>
      <c r="R84" s="413">
        <v>375.45265339052662</v>
      </c>
      <c r="S84" s="413">
        <v>31731.0692009052</v>
      </c>
      <c r="T84" s="414"/>
      <c r="U84" s="414"/>
      <c r="X84" s="417"/>
    </row>
    <row r="85" spans="13:24">
      <c r="M85" s="411">
        <v>43545</v>
      </c>
      <c r="N85" s="412">
        <v>91718.240320708952</v>
      </c>
      <c r="O85" s="413">
        <v>-66402.398987234948</v>
      </c>
      <c r="P85" s="413">
        <v>2791.82</v>
      </c>
      <c r="Q85" s="413">
        <v>0</v>
      </c>
      <c r="R85" s="413">
        <v>375.5295953675477</v>
      </c>
      <c r="S85" s="413">
        <v>29998.819987329869</v>
      </c>
      <c r="T85" s="414"/>
      <c r="U85" s="414"/>
      <c r="X85" s="417"/>
    </row>
    <row r="86" spans="13:24">
      <c r="M86" s="411">
        <v>43546</v>
      </c>
      <c r="N86" s="412">
        <v>93437.90062242854</v>
      </c>
      <c r="O86" s="413">
        <v>-64579.569574849666</v>
      </c>
      <c r="P86" s="413">
        <v>0</v>
      </c>
      <c r="Q86" s="413">
        <v>-827.63099999999997</v>
      </c>
      <c r="R86" s="413">
        <v>370.71760146130538</v>
      </c>
      <c r="S86" s="413">
        <v>25402.783088072214</v>
      </c>
      <c r="T86" s="414"/>
      <c r="U86" s="414"/>
      <c r="X86" s="417"/>
    </row>
    <row r="87" spans="13:24">
      <c r="M87" s="411">
        <v>43547</v>
      </c>
      <c r="N87" s="412">
        <v>96023.120582339907</v>
      </c>
      <c r="O87" s="413">
        <v>-68542.271336638893</v>
      </c>
      <c r="P87" s="413">
        <v>0</v>
      </c>
      <c r="Q87" s="413">
        <v>-5091.0689999999995</v>
      </c>
      <c r="R87" s="413">
        <v>358.04813378960978</v>
      </c>
      <c r="S87" s="413">
        <v>18940.122837346087</v>
      </c>
      <c r="T87" s="414"/>
      <c r="U87" s="414"/>
      <c r="X87" s="417"/>
    </row>
    <row r="88" spans="13:24">
      <c r="M88" s="411">
        <v>43548</v>
      </c>
      <c r="N88" s="412">
        <v>95345.894081654187</v>
      </c>
      <c r="O88" s="413">
        <v>-67973.989872349412</v>
      </c>
      <c r="P88" s="413">
        <v>0</v>
      </c>
      <c r="Q88" s="413">
        <v>-5244.0109999999995</v>
      </c>
      <c r="R88" s="413">
        <v>339.22352720164378</v>
      </c>
      <c r="S88" s="413">
        <v>21387.999630354159</v>
      </c>
      <c r="T88" s="414"/>
      <c r="U88" s="414"/>
      <c r="X88" s="417"/>
    </row>
    <row r="89" spans="13:24">
      <c r="M89" s="411">
        <v>43549</v>
      </c>
      <c r="N89" s="412">
        <v>93155.260048528333</v>
      </c>
      <c r="O89" s="413">
        <v>-68090.650912543526</v>
      </c>
      <c r="P89" s="413">
        <v>2.5550000000000002</v>
      </c>
      <c r="Q89" s="413">
        <v>-556.56899999999996</v>
      </c>
      <c r="R89" s="413">
        <v>353.13715901443408</v>
      </c>
      <c r="S89" s="413">
        <v>26882.122638457364</v>
      </c>
      <c r="T89" s="414"/>
      <c r="U89" s="414"/>
      <c r="X89" s="417"/>
    </row>
    <row r="90" spans="13:24">
      <c r="M90" s="411">
        <v>43550</v>
      </c>
      <c r="N90" s="412">
        <v>91118.390125540667</v>
      </c>
      <c r="O90" s="413">
        <v>-65507.760312269231</v>
      </c>
      <c r="P90" s="413">
        <v>0.59299999999999997</v>
      </c>
      <c r="Q90" s="413">
        <v>-382.286</v>
      </c>
      <c r="R90" s="413">
        <v>363.188869517169</v>
      </c>
      <c r="S90" s="413">
        <v>28747.45527667358</v>
      </c>
      <c r="T90" s="414"/>
      <c r="U90" s="414"/>
      <c r="X90" s="417"/>
    </row>
    <row r="91" spans="13:24">
      <c r="M91" s="411">
        <v>43551</v>
      </c>
      <c r="N91" s="412">
        <v>90719.687730773294</v>
      </c>
      <c r="O91" s="413">
        <v>-65068.766747547212</v>
      </c>
      <c r="P91" s="413">
        <v>2656.93</v>
      </c>
      <c r="Q91" s="413">
        <v>0</v>
      </c>
      <c r="R91" s="413">
        <v>375.65279358113008</v>
      </c>
      <c r="S91" s="413">
        <v>29876.386962360757</v>
      </c>
      <c r="T91" s="414"/>
      <c r="U91" s="414"/>
      <c r="X91" s="417"/>
    </row>
    <row r="92" spans="13:24">
      <c r="M92" s="411">
        <v>43552</v>
      </c>
      <c r="N92" s="412">
        <v>94395.935225234731</v>
      </c>
      <c r="O92" s="413">
        <v>-67769.291064458288</v>
      </c>
      <c r="P92" s="413">
        <v>1861.107</v>
      </c>
      <c r="Q92" s="413">
        <v>0</v>
      </c>
      <c r="R92" s="413">
        <v>385.42593628453187</v>
      </c>
      <c r="S92" s="413">
        <v>29497.451404936266</v>
      </c>
      <c r="T92" s="414"/>
      <c r="U92" s="414"/>
      <c r="X92" s="417"/>
    </row>
    <row r="93" spans="13:24">
      <c r="M93" s="411">
        <v>43553</v>
      </c>
      <c r="N93" s="412">
        <v>93553.871716425798</v>
      </c>
      <c r="O93" s="413">
        <v>-66805.995358160159</v>
      </c>
      <c r="P93" s="413">
        <v>6.1950000000000003</v>
      </c>
      <c r="Q93" s="413">
        <v>-2572.0039999999999</v>
      </c>
      <c r="R93" s="413">
        <v>375.37072809956396</v>
      </c>
      <c r="S93" s="413">
        <v>24311.393714231192</v>
      </c>
      <c r="T93" s="414"/>
      <c r="U93" s="414"/>
      <c r="X93" s="417"/>
    </row>
    <row r="94" spans="13:24">
      <c r="M94" s="411">
        <v>43554</v>
      </c>
      <c r="N94" s="412">
        <v>90697.124169216157</v>
      </c>
      <c r="O94" s="413">
        <v>-63140.895664099589</v>
      </c>
      <c r="P94" s="413">
        <v>84.552999999999997</v>
      </c>
      <c r="Q94" s="413">
        <v>-5024.0339999999997</v>
      </c>
      <c r="R94" s="413">
        <v>369.63433706603013</v>
      </c>
      <c r="S94" s="413">
        <v>18969.427771114089</v>
      </c>
      <c r="T94" s="414"/>
      <c r="U94" s="414"/>
      <c r="X94" s="417"/>
    </row>
    <row r="95" spans="13:24">
      <c r="M95" s="411">
        <v>43555</v>
      </c>
      <c r="N95" s="412">
        <v>90005.479480957903</v>
      </c>
      <c r="O95" s="413">
        <v>-66297.241270176179</v>
      </c>
      <c r="P95" s="413">
        <v>0</v>
      </c>
      <c r="Q95" s="413">
        <v>-5531.3040000000001</v>
      </c>
      <c r="R95" s="413">
        <v>371.38270029975814</v>
      </c>
      <c r="S95" s="413">
        <v>19672.011349302808</v>
      </c>
      <c r="T95" s="414"/>
      <c r="U95" s="414"/>
      <c r="X95" s="417"/>
    </row>
    <row r="96" spans="13:24">
      <c r="M96" s="411">
        <v>43556</v>
      </c>
      <c r="N96" s="412">
        <v>107683.68393290431</v>
      </c>
      <c r="O96" s="413">
        <v>-78563.619580124476</v>
      </c>
      <c r="P96" s="413">
        <v>2.3940000000000001</v>
      </c>
      <c r="Q96" s="413">
        <v>-7013.6660000000002</v>
      </c>
      <c r="R96" s="413">
        <v>357.21555506702731</v>
      </c>
      <c r="S96" s="413">
        <v>23607.123816716732</v>
      </c>
      <c r="T96" s="414"/>
      <c r="U96" s="414"/>
      <c r="X96" s="417"/>
    </row>
    <row r="97" spans="13:24">
      <c r="M97" s="411">
        <v>43557</v>
      </c>
      <c r="N97" s="412">
        <v>101706.35721067623</v>
      </c>
      <c r="O97" s="413">
        <v>-67838.635932060351</v>
      </c>
      <c r="P97" s="413">
        <v>0</v>
      </c>
      <c r="Q97" s="413">
        <v>-10126.44</v>
      </c>
      <c r="R97" s="413">
        <v>360.06183973551185</v>
      </c>
      <c r="S97" s="413">
        <v>22477.739167324096</v>
      </c>
      <c r="T97" s="414"/>
      <c r="U97" s="414"/>
      <c r="X97" s="417"/>
    </row>
    <row r="98" spans="13:24">
      <c r="M98" s="411">
        <v>43558</v>
      </c>
      <c r="N98" s="412">
        <v>108091.68266694799</v>
      </c>
      <c r="O98" s="413">
        <v>-75991.6573478215</v>
      </c>
      <c r="P98" s="413">
        <v>0</v>
      </c>
      <c r="Q98" s="413">
        <v>-12853.583999999999</v>
      </c>
      <c r="R98" s="413">
        <v>366.73344063974218</v>
      </c>
      <c r="S98" s="413">
        <v>23243.127018563329</v>
      </c>
      <c r="T98" s="414"/>
      <c r="U98" s="414"/>
      <c r="X98" s="417"/>
    </row>
    <row r="99" spans="13:24">
      <c r="M99" s="411">
        <v>43559</v>
      </c>
      <c r="N99" s="412">
        <v>108017.30984281044</v>
      </c>
      <c r="O99" s="413">
        <v>-75544.093258782581</v>
      </c>
      <c r="P99" s="413">
        <v>0</v>
      </c>
      <c r="Q99" s="413">
        <v>-13207.872000000001</v>
      </c>
      <c r="R99" s="413">
        <v>365.20565657734943</v>
      </c>
      <c r="S99" s="413">
        <v>21669.537796586181</v>
      </c>
      <c r="T99" s="414"/>
      <c r="U99" s="414"/>
      <c r="X99" s="417"/>
    </row>
    <row r="100" spans="13:24">
      <c r="M100" s="411">
        <v>43560</v>
      </c>
      <c r="N100" s="412">
        <v>108766.26437387911</v>
      </c>
      <c r="O100" s="413">
        <v>-76915.322291380944</v>
      </c>
      <c r="P100" s="413">
        <v>0</v>
      </c>
      <c r="Q100" s="413">
        <v>-11593.22</v>
      </c>
      <c r="R100" s="413">
        <v>359.2388121542445</v>
      </c>
      <c r="S100" s="413">
        <v>20106.165627528324</v>
      </c>
      <c r="T100" s="414"/>
      <c r="U100" s="414"/>
      <c r="X100" s="417"/>
    </row>
    <row r="101" spans="13:24">
      <c r="M101" s="411">
        <v>43561</v>
      </c>
      <c r="N101" s="412">
        <v>106641.0391391497</v>
      </c>
      <c r="O101" s="413">
        <v>-78141.107711783945</v>
      </c>
      <c r="P101" s="413">
        <v>0</v>
      </c>
      <c r="Q101" s="413">
        <v>-9761.6620000000003</v>
      </c>
      <c r="R101" s="413">
        <v>352.86259790366415</v>
      </c>
      <c r="S101" s="413">
        <v>17262.668661105818</v>
      </c>
      <c r="T101" s="414"/>
      <c r="U101" s="414"/>
      <c r="X101" s="417"/>
    </row>
    <row r="102" spans="13:24">
      <c r="M102" s="411">
        <v>43562</v>
      </c>
      <c r="N102" s="412">
        <v>92636.56503850616</v>
      </c>
      <c r="O102" s="413">
        <v>-64146.970144530016</v>
      </c>
      <c r="P102" s="413">
        <v>0</v>
      </c>
      <c r="Q102" s="413">
        <v>-8982.2160000000003</v>
      </c>
      <c r="R102" s="413">
        <v>347.4899354299281</v>
      </c>
      <c r="S102" s="413">
        <v>17460.923508262422</v>
      </c>
      <c r="T102" s="414"/>
      <c r="U102" s="414"/>
      <c r="X102" s="417"/>
    </row>
    <row r="103" spans="13:24">
      <c r="M103" s="411">
        <v>43563</v>
      </c>
      <c r="N103" s="412">
        <v>100739.491507543</v>
      </c>
      <c r="O103" s="413">
        <v>-75724.868657031344</v>
      </c>
      <c r="P103" s="413">
        <v>589.57399999999996</v>
      </c>
      <c r="Q103" s="413">
        <v>-6808.4959999999992</v>
      </c>
      <c r="R103" s="413">
        <v>355.69572962527064</v>
      </c>
      <c r="S103" s="413">
        <v>20607.166958107158</v>
      </c>
      <c r="T103" s="414"/>
      <c r="U103" s="414"/>
      <c r="X103" s="417"/>
    </row>
    <row r="104" spans="13:24">
      <c r="M104" s="411">
        <v>43564</v>
      </c>
      <c r="N104" s="412">
        <v>105870.50532756621</v>
      </c>
      <c r="O104" s="413">
        <v>-78080.317544044738</v>
      </c>
      <c r="P104" s="413">
        <v>700.53</v>
      </c>
      <c r="Q104" s="413">
        <v>-9380.7659999999996</v>
      </c>
      <c r="R104" s="413">
        <v>352.46645613099531</v>
      </c>
      <c r="S104" s="413">
        <v>21671.348000296661</v>
      </c>
      <c r="T104" s="414"/>
      <c r="U104" s="414"/>
      <c r="X104" s="417"/>
    </row>
    <row r="105" spans="13:24">
      <c r="M105" s="411">
        <v>43565</v>
      </c>
      <c r="N105" s="412">
        <v>110894.2409536871</v>
      </c>
      <c r="O105" s="413">
        <v>-82854.105918345827</v>
      </c>
      <c r="P105" s="413">
        <v>945.75800000000004</v>
      </c>
      <c r="Q105" s="413">
        <v>-5527.1670000000004</v>
      </c>
      <c r="R105" s="413">
        <v>355.3363749004024</v>
      </c>
      <c r="S105" s="413">
        <v>24628.680651083745</v>
      </c>
      <c r="T105" s="414"/>
      <c r="U105" s="414"/>
      <c r="X105" s="417"/>
    </row>
    <row r="106" spans="13:24">
      <c r="M106" s="411">
        <v>43566</v>
      </c>
      <c r="N106" s="412">
        <v>111880.04536343495</v>
      </c>
      <c r="O106" s="413">
        <v>-84992.361008545209</v>
      </c>
      <c r="P106" s="413">
        <v>4640.3670000000002</v>
      </c>
      <c r="Q106" s="413">
        <v>-3792.5409999999997</v>
      </c>
      <c r="R106" s="413">
        <v>363.15553187519271</v>
      </c>
      <c r="S106" s="413">
        <v>28322.391218291468</v>
      </c>
      <c r="T106" s="414"/>
      <c r="U106" s="414"/>
      <c r="X106" s="417"/>
    </row>
    <row r="107" spans="13:24">
      <c r="M107" s="411">
        <v>43567</v>
      </c>
      <c r="N107" s="412">
        <v>108391.35140837643</v>
      </c>
      <c r="O107" s="413">
        <v>-80407.28135879313</v>
      </c>
      <c r="P107" s="413">
        <v>3648.7089999999998</v>
      </c>
      <c r="Q107" s="413">
        <v>-3158.3159999999998</v>
      </c>
      <c r="R107" s="413">
        <v>366.93812344295105</v>
      </c>
      <c r="S107" s="413">
        <v>29694.502442135134</v>
      </c>
      <c r="T107" s="414"/>
      <c r="U107" s="414"/>
      <c r="X107" s="417"/>
    </row>
    <row r="108" spans="13:24">
      <c r="M108" s="411">
        <v>43568</v>
      </c>
      <c r="N108" s="412">
        <v>112048.68868024054</v>
      </c>
      <c r="O108" s="413">
        <v>-83871.271231142528</v>
      </c>
      <c r="P108" s="413">
        <v>1603.944</v>
      </c>
      <c r="Q108" s="413">
        <v>-3286.8589999999999</v>
      </c>
      <c r="R108" s="413">
        <v>373.79065070801499</v>
      </c>
      <c r="S108" s="413">
        <v>25244.019557328684</v>
      </c>
      <c r="T108" s="414"/>
      <c r="U108" s="414"/>
      <c r="X108" s="417"/>
    </row>
    <row r="109" spans="13:24">
      <c r="M109" s="411">
        <v>43569</v>
      </c>
      <c r="N109" s="412">
        <v>108244.38970355524</v>
      </c>
      <c r="O109" s="413">
        <v>-79996.071315539608</v>
      </c>
      <c r="P109" s="413">
        <v>1319.7660000000001</v>
      </c>
      <c r="Q109" s="413">
        <v>-3292.8359999999998</v>
      </c>
      <c r="R109" s="413">
        <v>362.07762116093738</v>
      </c>
      <c r="S109" s="413">
        <v>24605.818542743214</v>
      </c>
      <c r="T109" s="414"/>
      <c r="U109" s="414"/>
      <c r="X109" s="417"/>
    </row>
    <row r="110" spans="13:24">
      <c r="M110" s="411">
        <v>43570</v>
      </c>
      <c r="N110" s="412">
        <v>114489.01044413967</v>
      </c>
      <c r="O110" s="413">
        <v>-87715.056440552798</v>
      </c>
      <c r="P110" s="413">
        <v>1598.549</v>
      </c>
      <c r="Q110" s="413">
        <v>-3550.587</v>
      </c>
      <c r="R110" s="413">
        <v>368.99109039900924</v>
      </c>
      <c r="S110" s="413">
        <v>25008.039156808878</v>
      </c>
      <c r="T110" s="414"/>
      <c r="U110" s="414"/>
      <c r="X110" s="417"/>
    </row>
    <row r="111" spans="13:24">
      <c r="M111" s="411">
        <v>43571</v>
      </c>
      <c r="N111" s="412">
        <v>110417.68329992617</v>
      </c>
      <c r="O111" s="413">
        <v>-80666.964869711999</v>
      </c>
      <c r="P111" s="413">
        <v>5708.1</v>
      </c>
      <c r="Q111" s="413">
        <v>-8555.719000000001</v>
      </c>
      <c r="R111" s="413">
        <v>368.8895769235105</v>
      </c>
      <c r="S111" s="413">
        <v>25028.125224345611</v>
      </c>
      <c r="T111" s="414"/>
      <c r="U111" s="414"/>
      <c r="X111" s="417"/>
    </row>
    <row r="112" spans="13:24">
      <c r="M112" s="411">
        <v>43572</v>
      </c>
      <c r="N112" s="412">
        <v>108854.22512923305</v>
      </c>
      <c r="O112" s="413">
        <v>-82682.640573900208</v>
      </c>
      <c r="P112" s="413">
        <v>4230.7870000000003</v>
      </c>
      <c r="Q112" s="413">
        <v>-8783.8329999999987</v>
      </c>
      <c r="R112" s="413">
        <v>367.27233079814829</v>
      </c>
      <c r="S112" s="413">
        <v>24164.099932974332</v>
      </c>
      <c r="T112" s="414"/>
      <c r="U112" s="414"/>
      <c r="X112" s="417"/>
    </row>
    <row r="113" spans="13:24">
      <c r="M113" s="411">
        <v>43573</v>
      </c>
      <c r="N113" s="412">
        <v>105898.95347610507</v>
      </c>
      <c r="O113" s="413">
        <v>-76222.845236839319</v>
      </c>
      <c r="P113" s="413">
        <v>0</v>
      </c>
      <c r="Q113" s="413">
        <v>-11627.869000000001</v>
      </c>
      <c r="R113" s="413">
        <v>363.81089689315718</v>
      </c>
      <c r="S113" s="413">
        <v>19180.066451853527</v>
      </c>
      <c r="T113" s="414"/>
      <c r="U113" s="414"/>
      <c r="X113" s="417"/>
    </row>
    <row r="114" spans="13:24">
      <c r="M114" s="411">
        <v>43574</v>
      </c>
      <c r="N114" s="412">
        <v>104590.46629391286</v>
      </c>
      <c r="O114" s="413">
        <v>-73041.625698913398</v>
      </c>
      <c r="P114" s="413">
        <v>1428.33</v>
      </c>
      <c r="Q114" s="413">
        <v>-13433.975</v>
      </c>
      <c r="R114" s="413">
        <v>346.30258120882223</v>
      </c>
      <c r="S114" s="413">
        <v>14627.573682553093</v>
      </c>
      <c r="T114" s="414"/>
      <c r="U114" s="414"/>
      <c r="X114" s="417"/>
    </row>
    <row r="115" spans="13:24">
      <c r="M115" s="411">
        <v>43575</v>
      </c>
      <c r="N115" s="412">
        <v>101324.12279776348</v>
      </c>
      <c r="O115" s="413">
        <v>-72113.764110138203</v>
      </c>
      <c r="P115" s="413">
        <v>749.48599999999999</v>
      </c>
      <c r="Q115" s="413">
        <v>-16222.565999999999</v>
      </c>
      <c r="R115" s="413">
        <v>343.07646689272542</v>
      </c>
      <c r="S115" s="413">
        <v>13267.954290031281</v>
      </c>
      <c r="T115" s="414"/>
      <c r="U115" s="414"/>
      <c r="X115" s="417"/>
    </row>
    <row r="116" spans="13:24">
      <c r="M116" s="411">
        <v>43576</v>
      </c>
      <c r="N116" s="412">
        <v>97417.709674016252</v>
      </c>
      <c r="O116" s="413">
        <v>-66705.651440025322</v>
      </c>
      <c r="P116" s="413">
        <v>748.95299999999997</v>
      </c>
      <c r="Q116" s="413">
        <v>-17284.472000000002</v>
      </c>
      <c r="R116" s="413">
        <v>337.99662909169297</v>
      </c>
      <c r="S116" s="413">
        <v>12533.488984487703</v>
      </c>
      <c r="T116" s="414"/>
      <c r="U116" s="414"/>
      <c r="X116" s="417"/>
    </row>
    <row r="117" spans="13:24">
      <c r="M117" s="411">
        <v>43577</v>
      </c>
      <c r="N117" s="412">
        <v>99513.672328304674</v>
      </c>
      <c r="O117" s="413">
        <v>-69679.877624221961</v>
      </c>
      <c r="P117" s="413">
        <v>800.19200000000001</v>
      </c>
      <c r="Q117" s="413">
        <v>-16982.089</v>
      </c>
      <c r="R117" s="413">
        <v>310.17110286514549</v>
      </c>
      <c r="S117" s="413">
        <v>13743.534796521661</v>
      </c>
      <c r="T117" s="414"/>
      <c r="U117" s="414"/>
      <c r="X117" s="417"/>
    </row>
    <row r="118" spans="13:24">
      <c r="M118" s="411">
        <v>43578</v>
      </c>
      <c r="N118" s="412">
        <v>111753.20286950099</v>
      </c>
      <c r="O118" s="413">
        <v>-81874.947779301612</v>
      </c>
      <c r="P118" s="413">
        <v>360.10899999999998</v>
      </c>
      <c r="Q118" s="413">
        <v>-17586.228000000003</v>
      </c>
      <c r="R118" s="413">
        <v>316.08636256934108</v>
      </c>
      <c r="S118" s="413">
        <v>17643.661131953988</v>
      </c>
      <c r="T118" s="414"/>
      <c r="U118" s="414"/>
      <c r="X118" s="417"/>
    </row>
    <row r="119" spans="13:24">
      <c r="M119" s="411">
        <v>43579</v>
      </c>
      <c r="N119" s="412">
        <v>103024.6893132187</v>
      </c>
      <c r="O119" s="413">
        <v>-73407.196961704816</v>
      </c>
      <c r="P119" s="413">
        <v>0</v>
      </c>
      <c r="Q119" s="413">
        <v>-15221.999</v>
      </c>
      <c r="R119" s="413">
        <v>318.57479930172298</v>
      </c>
      <c r="S119" s="413">
        <v>16620.504071969852</v>
      </c>
      <c r="T119" s="414"/>
      <c r="U119" s="414"/>
      <c r="X119" s="417"/>
    </row>
    <row r="120" spans="13:24">
      <c r="M120" s="411">
        <v>43580</v>
      </c>
      <c r="N120" s="412">
        <v>108630.04958328938</v>
      </c>
      <c r="O120" s="413">
        <v>-75104.063719801663</v>
      </c>
      <c r="P120" s="413">
        <v>0</v>
      </c>
      <c r="Q120" s="413">
        <v>-20079.988999999998</v>
      </c>
      <c r="R120" s="413">
        <v>332.90988567268482</v>
      </c>
      <c r="S120" s="413">
        <v>15313.356504905765</v>
      </c>
      <c r="T120" s="414"/>
      <c r="U120" s="414"/>
      <c r="X120" s="417"/>
    </row>
    <row r="121" spans="13:24">
      <c r="M121" s="411">
        <v>43581</v>
      </c>
      <c r="N121" s="412">
        <v>111739.89239371242</v>
      </c>
      <c r="O121" s="413">
        <v>-74475.185146112475</v>
      </c>
      <c r="P121" s="413">
        <v>0</v>
      </c>
      <c r="Q121" s="413">
        <v>-20964.733</v>
      </c>
      <c r="R121" s="413">
        <v>338.45863528276715</v>
      </c>
      <c r="S121" s="413">
        <v>15006.772949883247</v>
      </c>
      <c r="T121" s="414"/>
      <c r="U121" s="414"/>
      <c r="X121" s="417"/>
    </row>
    <row r="122" spans="13:24">
      <c r="M122" s="411">
        <v>43582</v>
      </c>
      <c r="N122" s="412">
        <v>109092.64901360904</v>
      </c>
      <c r="O122" s="413">
        <v>-73299.73836902628</v>
      </c>
      <c r="P122" s="413">
        <v>0</v>
      </c>
      <c r="Q122" s="413">
        <v>-21126.504000000001</v>
      </c>
      <c r="R122" s="413">
        <v>340.51670260029886</v>
      </c>
      <c r="S122" s="413">
        <v>13351.153295777405</v>
      </c>
      <c r="T122" s="414"/>
      <c r="U122" s="414"/>
      <c r="X122" s="417"/>
    </row>
    <row r="123" spans="13:24">
      <c r="M123" s="411">
        <v>43583</v>
      </c>
      <c r="N123" s="412">
        <v>107915.96370925204</v>
      </c>
      <c r="O123" s="413">
        <v>-72565.004747336221</v>
      </c>
      <c r="P123" s="413">
        <v>0</v>
      </c>
      <c r="Q123" s="413">
        <v>-20277.374</v>
      </c>
      <c r="R123" s="413">
        <v>341.19662262853927</v>
      </c>
      <c r="S123" s="413">
        <v>15493.598809525214</v>
      </c>
      <c r="T123" s="414"/>
      <c r="U123" s="414"/>
      <c r="X123" s="417"/>
    </row>
    <row r="124" spans="13:24">
      <c r="M124" s="411">
        <v>43584</v>
      </c>
      <c r="N124" s="412">
        <v>107797.25392973943</v>
      </c>
      <c r="O124" s="413">
        <v>-73700.955797025017</v>
      </c>
      <c r="P124" s="413">
        <v>24.364999999999998</v>
      </c>
      <c r="Q124" s="413">
        <v>-16124.069999999998</v>
      </c>
      <c r="R124" s="413">
        <v>361.56701342888954</v>
      </c>
      <c r="S124" s="413">
        <v>20888.890660856658</v>
      </c>
      <c r="T124" s="414"/>
      <c r="U124" s="414"/>
      <c r="X124" s="417"/>
    </row>
    <row r="125" spans="13:24">
      <c r="M125" s="411">
        <v>43585</v>
      </c>
      <c r="N125" s="412">
        <v>102418.59900833422</v>
      </c>
      <c r="O125" s="413">
        <v>-68074.221964342243</v>
      </c>
      <c r="P125" s="413">
        <v>0</v>
      </c>
      <c r="Q125" s="413">
        <v>-13691.004999999999</v>
      </c>
      <c r="R125" s="413">
        <v>355.47008628081517</v>
      </c>
      <c r="S125" s="413">
        <v>18654.294509153522</v>
      </c>
      <c r="T125" s="414"/>
      <c r="U125" s="414"/>
      <c r="X125" s="417"/>
    </row>
    <row r="126" spans="13:24">
      <c r="M126" s="411">
        <v>43586</v>
      </c>
      <c r="N126" s="412">
        <v>115175.91834581707</v>
      </c>
      <c r="O126" s="413">
        <v>-79095.986918451308</v>
      </c>
      <c r="P126" s="413">
        <v>0</v>
      </c>
      <c r="Q126" s="413">
        <v>-19440.329999999998</v>
      </c>
      <c r="R126" s="413">
        <v>340.98736856505496</v>
      </c>
      <c r="S126" s="413">
        <v>16732.474065963233</v>
      </c>
      <c r="T126" s="414"/>
      <c r="U126" s="414"/>
      <c r="X126" s="417"/>
    </row>
    <row r="127" spans="13:24">
      <c r="M127" s="411">
        <v>43587</v>
      </c>
      <c r="N127" s="412">
        <v>109603.42757674861</v>
      </c>
      <c r="O127" s="413">
        <v>-79363.615360270065</v>
      </c>
      <c r="P127" s="413">
        <v>4710.8040000000001</v>
      </c>
      <c r="Q127" s="413">
        <v>-20324.391</v>
      </c>
      <c r="R127" s="413">
        <v>344.87336959316417</v>
      </c>
      <c r="S127" s="413">
        <v>15871.777493316702</v>
      </c>
      <c r="T127" s="414"/>
      <c r="U127" s="414"/>
      <c r="X127" s="417"/>
    </row>
    <row r="128" spans="13:24">
      <c r="M128" s="411">
        <v>43588</v>
      </c>
      <c r="N128" s="412">
        <v>106728.74459331155</v>
      </c>
      <c r="O128" s="413">
        <v>-79251.422090937864</v>
      </c>
      <c r="P128" s="413">
        <v>4816.93</v>
      </c>
      <c r="Q128" s="413">
        <v>-16856.823</v>
      </c>
      <c r="R128" s="413">
        <v>353.6038513440277</v>
      </c>
      <c r="S128" s="413">
        <v>19036.015084517367</v>
      </c>
      <c r="T128" s="414"/>
      <c r="U128" s="414"/>
      <c r="X128" s="417"/>
    </row>
    <row r="129" spans="13:24">
      <c r="M129" s="411">
        <v>43589</v>
      </c>
      <c r="N129" s="412">
        <v>108526.57347821501</v>
      </c>
      <c r="O129" s="413">
        <v>-78418.571579280528</v>
      </c>
      <c r="P129" s="413">
        <v>4816.7619999999997</v>
      </c>
      <c r="Q129" s="413">
        <v>-16430.723000000002</v>
      </c>
      <c r="R129" s="413">
        <v>352.61254684157211</v>
      </c>
      <c r="S129" s="413">
        <v>18635.485781701191</v>
      </c>
      <c r="T129" s="414"/>
      <c r="U129" s="414"/>
      <c r="X129" s="417"/>
    </row>
    <row r="130" spans="13:24">
      <c r="M130" s="411">
        <v>43590</v>
      </c>
      <c r="N130" s="412">
        <v>108615.51323979323</v>
      </c>
      <c r="O130" s="413">
        <v>-77402.844181875742</v>
      </c>
      <c r="P130" s="413">
        <v>4816.7380000000003</v>
      </c>
      <c r="Q130" s="413">
        <v>-15729.439</v>
      </c>
      <c r="R130" s="413">
        <v>353.03240967243465</v>
      </c>
      <c r="S130" s="413">
        <v>21654.316387865045</v>
      </c>
      <c r="T130" s="414"/>
      <c r="U130" s="414"/>
      <c r="X130" s="417"/>
    </row>
    <row r="131" spans="13:24">
      <c r="M131" s="411">
        <v>43591</v>
      </c>
      <c r="N131" s="412">
        <v>110157.8890178289</v>
      </c>
      <c r="O131" s="413">
        <v>-79065.101803987753</v>
      </c>
      <c r="P131" s="413">
        <v>4816.5749999999998</v>
      </c>
      <c r="Q131" s="413">
        <v>-12302.077999999998</v>
      </c>
      <c r="R131" s="413">
        <v>360.36261557946557</v>
      </c>
      <c r="S131" s="413">
        <v>24449.982120957142</v>
      </c>
      <c r="T131" s="414"/>
      <c r="U131" s="414"/>
      <c r="X131" s="417"/>
    </row>
    <row r="132" spans="13:24">
      <c r="M132" s="411">
        <v>43592</v>
      </c>
      <c r="N132" s="412">
        <v>99356.068150648804</v>
      </c>
      <c r="O132" s="413">
        <v>-68034.565882477051</v>
      </c>
      <c r="P132" s="413">
        <v>4666.4750000000004</v>
      </c>
      <c r="Q132" s="413">
        <v>-12002.18</v>
      </c>
      <c r="R132" s="413">
        <v>348.3970240306669</v>
      </c>
      <c r="S132" s="413">
        <v>22736.62542480139</v>
      </c>
      <c r="T132" s="414"/>
      <c r="U132" s="414"/>
      <c r="X132" s="417"/>
    </row>
    <row r="133" spans="13:24">
      <c r="M133" s="411">
        <v>43593</v>
      </c>
      <c r="N133" s="412">
        <v>100813.48876463762</v>
      </c>
      <c r="O133" s="413">
        <v>-68989.133874881329</v>
      </c>
      <c r="P133" s="413">
        <v>2372.5709999999999</v>
      </c>
      <c r="Q133" s="413">
        <v>-13507.214</v>
      </c>
      <c r="R133" s="413">
        <v>331.62386031486835</v>
      </c>
      <c r="S133" s="413">
        <v>18344.186577913977</v>
      </c>
      <c r="T133" s="414"/>
      <c r="U133" s="414"/>
      <c r="X133" s="417"/>
    </row>
    <row r="134" spans="13:24">
      <c r="M134" s="411">
        <v>43594</v>
      </c>
      <c r="N134" s="412">
        <v>108791.67739212999</v>
      </c>
      <c r="O134" s="413">
        <v>-77307.583078383803</v>
      </c>
      <c r="P134" s="413">
        <v>329.54500000000002</v>
      </c>
      <c r="Q134" s="413">
        <v>-13597.802000000001</v>
      </c>
      <c r="R134" s="413">
        <v>340.30412348360744</v>
      </c>
      <c r="S134" s="413">
        <v>19627.420869359714</v>
      </c>
      <c r="T134" s="414"/>
      <c r="U134" s="414"/>
      <c r="X134" s="417"/>
    </row>
    <row r="135" spans="13:24">
      <c r="M135" s="411">
        <v>43595</v>
      </c>
      <c r="N135" s="412">
        <v>109147.26658930266</v>
      </c>
      <c r="O135" s="413">
        <v>-77124.925625065938</v>
      </c>
      <c r="P135" s="413">
        <v>0</v>
      </c>
      <c r="Q135" s="413">
        <v>-14438.537</v>
      </c>
      <c r="R135" s="413">
        <v>349.47644389477625</v>
      </c>
      <c r="S135" s="413">
        <v>17744.338297555809</v>
      </c>
      <c r="T135" s="414"/>
      <c r="U135" s="414"/>
      <c r="X135" s="417"/>
    </row>
    <row r="136" spans="13:24">
      <c r="M136" s="411">
        <v>43596</v>
      </c>
      <c r="N136" s="412">
        <v>116119.61388332103</v>
      </c>
      <c r="O136" s="413">
        <v>-85478.697119949371</v>
      </c>
      <c r="P136" s="413">
        <v>0</v>
      </c>
      <c r="Q136" s="413">
        <v>-14021.247000000001</v>
      </c>
      <c r="R136" s="413">
        <v>341.79962149351286</v>
      </c>
      <c r="S136" s="413">
        <v>15409.26121600105</v>
      </c>
      <c r="T136" s="414"/>
      <c r="U136" s="414"/>
      <c r="X136" s="417"/>
    </row>
    <row r="137" spans="13:24">
      <c r="M137" s="411">
        <v>43597</v>
      </c>
      <c r="N137" s="412">
        <v>114910.279565355</v>
      </c>
      <c r="O137" s="413">
        <v>-84279.85019516827</v>
      </c>
      <c r="P137" s="413">
        <v>0</v>
      </c>
      <c r="Q137" s="413">
        <v>-13725.841</v>
      </c>
      <c r="R137" s="413">
        <v>350.45513029399729</v>
      </c>
      <c r="S137" s="413">
        <v>18598.298159310489</v>
      </c>
      <c r="T137" s="414"/>
      <c r="U137" s="414"/>
      <c r="X137" s="417"/>
    </row>
    <row r="138" spans="13:24">
      <c r="M138" s="411">
        <v>43598</v>
      </c>
      <c r="N138" s="412">
        <v>116325.34233568942</v>
      </c>
      <c r="O138" s="413">
        <v>-84488.723494039456</v>
      </c>
      <c r="P138" s="413">
        <v>0</v>
      </c>
      <c r="Q138" s="413">
        <v>-12107.546</v>
      </c>
      <c r="R138" s="413">
        <v>365.64924157832303</v>
      </c>
      <c r="S138" s="413">
        <v>21478.211907712146</v>
      </c>
      <c r="T138" s="414"/>
      <c r="U138" s="414"/>
      <c r="X138" s="417"/>
    </row>
    <row r="139" spans="13:24">
      <c r="M139" s="411">
        <v>43599</v>
      </c>
      <c r="N139" s="412">
        <v>119209.02099377572</v>
      </c>
      <c r="O139" s="413">
        <v>-85039.449308998854</v>
      </c>
      <c r="P139" s="413">
        <v>0</v>
      </c>
      <c r="Q139" s="413">
        <v>-11477.922</v>
      </c>
      <c r="R139" s="413">
        <v>359.29911389111953</v>
      </c>
      <c r="S139" s="413">
        <v>23677.535559553417</v>
      </c>
      <c r="T139" s="414"/>
      <c r="U139" s="414"/>
      <c r="X139" s="417"/>
    </row>
    <row r="140" spans="13:24">
      <c r="M140" s="411">
        <v>43600</v>
      </c>
      <c r="N140" s="412">
        <v>118757.31089777402</v>
      </c>
      <c r="O140" s="413">
        <v>-86344.594366494362</v>
      </c>
      <c r="P140" s="413">
        <v>0</v>
      </c>
      <c r="Q140" s="413">
        <v>-9894.6309999999994</v>
      </c>
      <c r="R140" s="413">
        <v>356.10229861588442</v>
      </c>
      <c r="S140" s="413">
        <v>25530.004662140043</v>
      </c>
      <c r="T140" s="414"/>
      <c r="U140" s="414"/>
      <c r="X140" s="417"/>
    </row>
    <row r="141" spans="13:24">
      <c r="M141" s="411">
        <v>43601</v>
      </c>
      <c r="N141" s="412">
        <v>114691.9643422302</v>
      </c>
      <c r="O141" s="413">
        <v>-84184.178710834472</v>
      </c>
      <c r="P141" s="413">
        <v>906.92</v>
      </c>
      <c r="Q141" s="413">
        <v>-7870.6880000000001</v>
      </c>
      <c r="R141" s="413">
        <v>365.69119709217586</v>
      </c>
      <c r="S141" s="413">
        <v>23206.777298610818</v>
      </c>
      <c r="T141" s="414"/>
      <c r="U141" s="414"/>
      <c r="X141" s="417"/>
    </row>
    <row r="142" spans="13:24">
      <c r="M142" s="411">
        <v>43602</v>
      </c>
      <c r="N142" s="412">
        <v>115981.33769384956</v>
      </c>
      <c r="O142" s="413">
        <v>-83956.617786686358</v>
      </c>
      <c r="P142" s="413">
        <v>0</v>
      </c>
      <c r="Q142" s="413">
        <v>-10644.914999999999</v>
      </c>
      <c r="R142" s="413">
        <v>360.49421691153242</v>
      </c>
      <c r="S142" s="413">
        <v>18258.725151449897</v>
      </c>
      <c r="T142" s="414"/>
      <c r="U142" s="414"/>
      <c r="X142" s="417"/>
    </row>
    <row r="143" spans="13:24">
      <c r="M143" s="411">
        <v>43603</v>
      </c>
      <c r="N143" s="412">
        <v>105453.62063508808</v>
      </c>
      <c r="O143" s="413">
        <v>-75775.512184829626</v>
      </c>
      <c r="P143" s="413">
        <v>5.39</v>
      </c>
      <c r="Q143" s="413">
        <v>-16810.491000000002</v>
      </c>
      <c r="R143" s="413">
        <v>352.30201797420375</v>
      </c>
      <c r="S143" s="413">
        <v>13688.89673189425</v>
      </c>
      <c r="T143" s="414"/>
      <c r="U143" s="414"/>
      <c r="X143" s="417"/>
    </row>
    <row r="144" spans="13:24">
      <c r="M144" s="411">
        <v>43604</v>
      </c>
      <c r="N144" s="412">
        <v>105061.8535710518</v>
      </c>
      <c r="O144" s="413">
        <v>-73312.374723072047</v>
      </c>
      <c r="P144" s="413">
        <v>0</v>
      </c>
      <c r="Q144" s="413">
        <v>-18361.844999999998</v>
      </c>
      <c r="R144" s="413">
        <v>344.77914192091635</v>
      </c>
      <c r="S144" s="413">
        <v>12484.592093028265</v>
      </c>
      <c r="T144" s="414"/>
      <c r="U144" s="414"/>
      <c r="X144" s="417"/>
    </row>
    <row r="145" spans="13:24">
      <c r="M145" s="411">
        <v>43605</v>
      </c>
      <c r="N145" s="412">
        <v>107619.64447726554</v>
      </c>
      <c r="O145" s="413">
        <v>-79611.986496465877</v>
      </c>
      <c r="P145" s="413">
        <v>0</v>
      </c>
      <c r="Q145" s="413">
        <v>-16135.457</v>
      </c>
      <c r="R145" s="413">
        <v>316.06267952285356</v>
      </c>
      <c r="S145" s="413">
        <v>15564.136512093348</v>
      </c>
      <c r="T145" s="414"/>
      <c r="U145" s="414"/>
      <c r="X145" s="417"/>
    </row>
    <row r="146" spans="13:24">
      <c r="M146" s="411">
        <v>43606</v>
      </c>
      <c r="N146" s="412">
        <v>115911.68899672962</v>
      </c>
      <c r="O146" s="413">
        <v>-85666.558708724551</v>
      </c>
      <c r="P146" s="413">
        <v>0</v>
      </c>
      <c r="Q146" s="413">
        <v>-15762.365000000002</v>
      </c>
      <c r="R146" s="413">
        <v>333.94543514679111</v>
      </c>
      <c r="S146" s="413">
        <v>14560.425980127851</v>
      </c>
      <c r="T146" s="414"/>
      <c r="U146" s="414"/>
      <c r="X146" s="417"/>
    </row>
    <row r="147" spans="13:24">
      <c r="M147" s="411">
        <v>43607</v>
      </c>
      <c r="N147" s="412">
        <v>111333.62696486972</v>
      </c>
      <c r="O147" s="413">
        <v>-81369.395505855049</v>
      </c>
      <c r="P147" s="413">
        <v>0.41099999999999998</v>
      </c>
      <c r="Q147" s="413">
        <v>-15316.995000000001</v>
      </c>
      <c r="R147" s="413">
        <v>346.85954044783801</v>
      </c>
      <c r="S147" s="413">
        <v>17004.157793641123</v>
      </c>
      <c r="T147" s="414"/>
      <c r="U147" s="414"/>
      <c r="X147" s="417"/>
    </row>
    <row r="148" spans="13:24">
      <c r="M148" s="411">
        <v>43608</v>
      </c>
      <c r="N148" s="412">
        <v>108594.45511129867</v>
      </c>
      <c r="O148" s="413">
        <v>-76519.17290853466</v>
      </c>
      <c r="P148" s="413">
        <v>2.577</v>
      </c>
      <c r="Q148" s="413">
        <v>-14934.103000000001</v>
      </c>
      <c r="R148" s="413">
        <v>324.36598062737943</v>
      </c>
      <c r="S148" s="413">
        <v>20171.034310224557</v>
      </c>
      <c r="T148" s="414"/>
      <c r="U148" s="414"/>
      <c r="X148" s="417"/>
    </row>
    <row r="149" spans="13:24">
      <c r="M149" s="411">
        <v>43609</v>
      </c>
      <c r="N149" s="412">
        <v>115986.344551113</v>
      </c>
      <c r="O149" s="413">
        <v>-76546.514400253189</v>
      </c>
      <c r="P149" s="413">
        <v>0</v>
      </c>
      <c r="Q149" s="413">
        <v>-18624.143000000004</v>
      </c>
      <c r="R149" s="413">
        <v>334.52835513569596</v>
      </c>
      <c r="S149" s="413">
        <v>17578.880164519214</v>
      </c>
      <c r="T149" s="414"/>
      <c r="U149" s="414"/>
      <c r="X149" s="417"/>
    </row>
    <row r="150" spans="13:24">
      <c r="M150" s="411">
        <v>43610</v>
      </c>
      <c r="N150" s="412">
        <v>120012.63213419136</v>
      </c>
      <c r="O150" s="413">
        <v>-79215.937335161943</v>
      </c>
      <c r="P150" s="413">
        <v>13.081</v>
      </c>
      <c r="Q150" s="413">
        <v>-23953.929000000004</v>
      </c>
      <c r="R150" s="413">
        <v>329.03973138914995</v>
      </c>
      <c r="S150" s="413">
        <v>14139.368013876212</v>
      </c>
      <c r="T150" s="414"/>
      <c r="U150" s="414"/>
      <c r="X150" s="417"/>
    </row>
    <row r="151" spans="13:24">
      <c r="M151" s="411">
        <v>43611</v>
      </c>
      <c r="N151" s="412">
        <v>115975.16193691319</v>
      </c>
      <c r="O151" s="413">
        <v>-81985.052220698388</v>
      </c>
      <c r="P151" s="413">
        <v>4.3120000000000003</v>
      </c>
      <c r="Q151" s="413">
        <v>-23919.672999999999</v>
      </c>
      <c r="R151" s="413">
        <v>327.20781745253544</v>
      </c>
      <c r="S151" s="413">
        <v>11165.492145086308</v>
      </c>
      <c r="T151" s="414"/>
      <c r="U151" s="414"/>
      <c r="X151" s="417"/>
    </row>
    <row r="152" spans="13:24">
      <c r="M152" s="411">
        <v>43612</v>
      </c>
      <c r="N152" s="412">
        <v>113435.3655448887</v>
      </c>
      <c r="O152" s="413">
        <v>-74736.529169743648</v>
      </c>
      <c r="P152" s="413">
        <v>1.071</v>
      </c>
      <c r="Q152" s="413">
        <v>-23825.106</v>
      </c>
      <c r="R152" s="413">
        <v>338.16301432567218</v>
      </c>
      <c r="S152" s="413">
        <v>15845.143485366683</v>
      </c>
      <c r="T152" s="414"/>
      <c r="U152" s="414"/>
      <c r="X152" s="417"/>
    </row>
    <row r="153" spans="13:24">
      <c r="M153" s="411">
        <v>43613</v>
      </c>
      <c r="N153" s="412">
        <v>114653.09420824982</v>
      </c>
      <c r="O153" s="413">
        <v>-78171.487498681308</v>
      </c>
      <c r="P153" s="413">
        <v>0</v>
      </c>
      <c r="Q153" s="413">
        <v>-21785.069</v>
      </c>
      <c r="R153" s="413">
        <v>298.06656417854555</v>
      </c>
      <c r="S153" s="413">
        <v>16560.163098977497</v>
      </c>
      <c r="T153" s="414"/>
      <c r="U153" s="414"/>
      <c r="X153" s="417"/>
    </row>
    <row r="154" spans="13:24">
      <c r="M154" s="411">
        <v>43614</v>
      </c>
      <c r="N154" s="412">
        <v>117091.07500791224</v>
      </c>
      <c r="O154" s="413">
        <v>-79005.481590885116</v>
      </c>
      <c r="P154" s="413">
        <v>0</v>
      </c>
      <c r="Q154" s="413">
        <v>-21938.938999999998</v>
      </c>
      <c r="R154" s="413">
        <v>338.78535120596916</v>
      </c>
      <c r="S154" s="413">
        <v>17545.068583487438</v>
      </c>
      <c r="T154" s="414"/>
      <c r="U154" s="414"/>
      <c r="X154" s="417"/>
    </row>
    <row r="155" spans="13:24">
      <c r="M155" s="411">
        <v>43615</v>
      </c>
      <c r="N155" s="412">
        <v>116944.23040405106</v>
      </c>
      <c r="O155" s="413">
        <v>-75092.776664205085</v>
      </c>
      <c r="P155" s="413">
        <v>9.1050000000000004</v>
      </c>
      <c r="Q155" s="413">
        <v>-24010.190999999999</v>
      </c>
      <c r="R155" s="413">
        <v>358.7116553015307</v>
      </c>
      <c r="S155" s="413">
        <v>15164.439251613858</v>
      </c>
      <c r="T155" s="414"/>
      <c r="U155" s="414"/>
      <c r="X155" s="417"/>
    </row>
    <row r="156" spans="13:24">
      <c r="M156" s="411">
        <v>43616</v>
      </c>
      <c r="N156" s="412">
        <v>117110.34813798925</v>
      </c>
      <c r="O156" s="413">
        <v>-76031.474839118062</v>
      </c>
      <c r="P156" s="413">
        <v>13.17</v>
      </c>
      <c r="Q156" s="413">
        <v>-25553.25</v>
      </c>
      <c r="R156" s="413">
        <v>347.17783533618137</v>
      </c>
      <c r="S156" s="413">
        <v>14890.304281035873</v>
      </c>
      <c r="T156" s="414"/>
      <c r="U156" s="414"/>
      <c r="X156" s="417"/>
    </row>
    <row r="157" spans="13:24">
      <c r="M157" s="411">
        <v>43617</v>
      </c>
      <c r="N157" s="412">
        <v>120246.77181137251</v>
      </c>
      <c r="O157" s="413">
        <v>-85229.739423989871</v>
      </c>
      <c r="P157" s="413">
        <v>12.912000000000001</v>
      </c>
      <c r="Q157" s="413">
        <v>-26946.330999999998</v>
      </c>
      <c r="R157" s="413">
        <v>345.22024141371412</v>
      </c>
      <c r="S157" s="413">
        <v>10365.127029676778</v>
      </c>
      <c r="T157" s="414"/>
      <c r="U157" s="414"/>
      <c r="X157" s="417"/>
    </row>
    <row r="158" spans="13:24">
      <c r="M158" s="411">
        <v>43618</v>
      </c>
      <c r="N158" s="412">
        <v>121103.39276294969</v>
      </c>
      <c r="O158" s="413">
        <v>-85983.376938495625</v>
      </c>
      <c r="P158" s="413">
        <v>16.89</v>
      </c>
      <c r="Q158" s="413">
        <v>-25318.735000000001</v>
      </c>
      <c r="R158" s="413">
        <v>345.01824645419742</v>
      </c>
      <c r="S158" s="413">
        <v>9796.6491932211666</v>
      </c>
      <c r="T158" s="414"/>
      <c r="U158" s="414"/>
      <c r="X158" s="417"/>
    </row>
    <row r="159" spans="13:24">
      <c r="M159" s="411">
        <v>43619</v>
      </c>
      <c r="N159" s="412">
        <v>126737.90695221016</v>
      </c>
      <c r="O159" s="413">
        <v>-88124.396033336845</v>
      </c>
      <c r="P159" s="413">
        <v>0</v>
      </c>
      <c r="Q159" s="413">
        <v>-21407.387999999999</v>
      </c>
      <c r="R159" s="413">
        <v>356.22683652769518</v>
      </c>
      <c r="S159" s="413">
        <v>14219.6107894491</v>
      </c>
      <c r="T159" s="414"/>
      <c r="U159" s="414"/>
      <c r="X159" s="417"/>
    </row>
    <row r="160" spans="13:24">
      <c r="M160" s="411">
        <v>43620</v>
      </c>
      <c r="N160" s="412">
        <v>131261.0085452052</v>
      </c>
      <c r="O160" s="413">
        <v>-94801.677392129975</v>
      </c>
      <c r="P160" s="413">
        <v>0</v>
      </c>
      <c r="Q160" s="413">
        <v>-22349.25</v>
      </c>
      <c r="R160" s="413">
        <v>353.29963107766974</v>
      </c>
      <c r="S160" s="413">
        <v>13762.232595430736</v>
      </c>
      <c r="T160" s="414"/>
      <c r="U160" s="414"/>
      <c r="X160" s="417"/>
    </row>
    <row r="161" spans="13:24">
      <c r="M161" s="411">
        <v>43621</v>
      </c>
      <c r="N161" s="412">
        <v>122700.48106340331</v>
      </c>
      <c r="O161" s="413">
        <v>-87283.958223441296</v>
      </c>
      <c r="P161" s="413">
        <v>0</v>
      </c>
      <c r="Q161" s="413">
        <v>-24242.205999999998</v>
      </c>
      <c r="R161" s="413">
        <v>352.62458521720953</v>
      </c>
      <c r="S161" s="413">
        <v>13509.554524205689</v>
      </c>
      <c r="T161" s="414"/>
      <c r="U161" s="414"/>
      <c r="X161" s="417"/>
    </row>
    <row r="162" spans="13:24">
      <c r="M162" s="411">
        <v>43622</v>
      </c>
      <c r="N162" s="412">
        <v>111013.51091887329</v>
      </c>
      <c r="O162" s="413">
        <v>-74420.464183985649</v>
      </c>
      <c r="P162" s="413">
        <v>0</v>
      </c>
      <c r="Q162" s="413">
        <v>-23520.284</v>
      </c>
      <c r="R162" s="413">
        <v>357.32941793578505</v>
      </c>
      <c r="S162" s="413">
        <v>14518.888121108264</v>
      </c>
      <c r="T162" s="414"/>
      <c r="U162" s="414"/>
      <c r="X162" s="417"/>
    </row>
    <row r="163" spans="13:24">
      <c r="M163" s="411">
        <v>43623</v>
      </c>
      <c r="N163" s="412">
        <v>116396.21162569892</v>
      </c>
      <c r="O163" s="413">
        <v>-83152.75767486023</v>
      </c>
      <c r="P163" s="413">
        <v>1E-3</v>
      </c>
      <c r="Q163" s="413">
        <v>-21611.494999999999</v>
      </c>
      <c r="R163" s="413">
        <v>345.35513056039724</v>
      </c>
      <c r="S163" s="413">
        <v>12960.503124767662</v>
      </c>
      <c r="T163" s="414"/>
      <c r="U163" s="414"/>
      <c r="X163" s="417"/>
    </row>
    <row r="164" spans="13:24">
      <c r="M164" s="411">
        <v>43624</v>
      </c>
      <c r="N164" s="412">
        <v>112927.15898301509</v>
      </c>
      <c r="O164" s="413">
        <v>-80134.108028273025</v>
      </c>
      <c r="P164" s="413">
        <v>0</v>
      </c>
      <c r="Q164" s="413">
        <v>-20860.471999999998</v>
      </c>
      <c r="R164" s="413">
        <v>336.54718405290947</v>
      </c>
      <c r="S164" s="413">
        <v>9477.1218481862979</v>
      </c>
      <c r="T164" s="414"/>
      <c r="U164" s="414"/>
      <c r="X164" s="417"/>
    </row>
    <row r="165" spans="13:24">
      <c r="M165" s="411">
        <v>43625</v>
      </c>
      <c r="N165" s="412">
        <v>116095.77170587616</v>
      </c>
      <c r="O165" s="413">
        <v>-83460.910433590034</v>
      </c>
      <c r="P165" s="413">
        <v>0</v>
      </c>
      <c r="Q165" s="413">
        <v>-20904.392000000003</v>
      </c>
      <c r="R165" s="413">
        <v>330.62846397494337</v>
      </c>
      <c r="S165" s="413">
        <v>9550.4081211262564</v>
      </c>
      <c r="T165" s="414"/>
      <c r="U165" s="414"/>
      <c r="X165" s="417"/>
    </row>
    <row r="166" spans="13:24">
      <c r="M166" s="411">
        <v>43626</v>
      </c>
      <c r="N166" s="412">
        <v>120636.85620846083</v>
      </c>
      <c r="O166" s="413">
        <v>-86616.499630762744</v>
      </c>
      <c r="P166" s="413">
        <v>0</v>
      </c>
      <c r="Q166" s="413">
        <v>-20739.78</v>
      </c>
      <c r="R166" s="413">
        <v>339.16396595410868</v>
      </c>
      <c r="S166" s="413">
        <v>11870.444154915785</v>
      </c>
      <c r="T166" s="414"/>
      <c r="U166" s="414"/>
      <c r="X166" s="417"/>
    </row>
    <row r="167" spans="13:24">
      <c r="M167" s="411">
        <v>43627</v>
      </c>
      <c r="N167" s="412">
        <v>127348.63276716953</v>
      </c>
      <c r="O167" s="413">
        <v>-91658.761472729195</v>
      </c>
      <c r="P167" s="413">
        <v>0</v>
      </c>
      <c r="Q167" s="413">
        <v>-22933.683999999997</v>
      </c>
      <c r="R167" s="413">
        <v>346.63146927129577</v>
      </c>
      <c r="S167" s="413">
        <v>14381.627375237189</v>
      </c>
      <c r="T167" s="414"/>
      <c r="U167" s="414"/>
      <c r="X167" s="417"/>
    </row>
    <row r="168" spans="13:24">
      <c r="M168" s="411">
        <v>43628</v>
      </c>
      <c r="N168" s="412">
        <v>127652.18271969618</v>
      </c>
      <c r="O168" s="413">
        <v>-90286.025952104654</v>
      </c>
      <c r="P168" s="413">
        <v>0</v>
      </c>
      <c r="Q168" s="413">
        <v>-24585.516</v>
      </c>
      <c r="R168" s="413">
        <v>354.99916563166983</v>
      </c>
      <c r="S168" s="413">
        <v>14119.169821209614</v>
      </c>
      <c r="T168" s="414"/>
      <c r="U168" s="414"/>
      <c r="X168" s="417"/>
    </row>
    <row r="169" spans="13:24">
      <c r="M169" s="411">
        <v>43629</v>
      </c>
      <c r="N169" s="412">
        <v>130694.46988078911</v>
      </c>
      <c r="O169" s="413">
        <v>-95377.982909589613</v>
      </c>
      <c r="P169" s="413">
        <v>0</v>
      </c>
      <c r="Q169" s="413">
        <v>-24540.242999999995</v>
      </c>
      <c r="R169" s="413">
        <v>363.33705422059381</v>
      </c>
      <c r="S169" s="413">
        <v>13944.547163966599</v>
      </c>
      <c r="T169" s="414"/>
      <c r="U169" s="414"/>
      <c r="X169" s="417"/>
    </row>
    <row r="170" spans="13:24">
      <c r="M170" s="411">
        <v>43630</v>
      </c>
      <c r="N170" s="412">
        <v>124983.88859584344</v>
      </c>
      <c r="O170" s="413">
        <v>-85574.978373246136</v>
      </c>
      <c r="P170" s="413">
        <v>0</v>
      </c>
      <c r="Q170" s="413">
        <v>-26278.42</v>
      </c>
      <c r="R170" s="413">
        <v>365.76949489548781</v>
      </c>
      <c r="S170" s="413">
        <v>13001.396688487526</v>
      </c>
      <c r="T170" s="414"/>
      <c r="U170" s="414"/>
      <c r="X170" s="417"/>
    </row>
    <row r="171" spans="13:24">
      <c r="M171" s="411">
        <v>43631</v>
      </c>
      <c r="N171" s="412">
        <v>131196.90579175021</v>
      </c>
      <c r="O171" s="413">
        <v>-96978.830045363444</v>
      </c>
      <c r="P171" s="413">
        <v>842.13300000000004</v>
      </c>
      <c r="Q171" s="413">
        <v>-27382.222000000002</v>
      </c>
      <c r="R171" s="413">
        <v>356.44313599514294</v>
      </c>
      <c r="S171" s="413">
        <v>8852.8513060858495</v>
      </c>
      <c r="T171" s="414"/>
      <c r="U171" s="414"/>
      <c r="X171" s="417"/>
    </row>
    <row r="172" spans="13:24">
      <c r="M172" s="411">
        <v>43632</v>
      </c>
      <c r="N172" s="412">
        <v>131533.78204451947</v>
      </c>
      <c r="O172" s="413">
        <v>-97552.617364700913</v>
      </c>
      <c r="P172" s="413">
        <v>2329.038</v>
      </c>
      <c r="Q172" s="413">
        <v>-25398.942000000003</v>
      </c>
      <c r="R172" s="413">
        <v>351.97297723931496</v>
      </c>
      <c r="S172" s="413">
        <v>10663.882486017883</v>
      </c>
      <c r="T172" s="414"/>
      <c r="U172" s="414"/>
      <c r="X172" s="417"/>
    </row>
    <row r="173" spans="13:24">
      <c r="M173" s="411">
        <v>43633</v>
      </c>
      <c r="N173" s="412">
        <v>114964.64922460176</v>
      </c>
      <c r="O173" s="413">
        <v>-74613.267222280832</v>
      </c>
      <c r="P173" s="413">
        <v>1798.558</v>
      </c>
      <c r="Q173" s="413">
        <v>-27095.501</v>
      </c>
      <c r="R173" s="413">
        <v>368.67849753179604</v>
      </c>
      <c r="S173" s="413">
        <v>15292.150434469117</v>
      </c>
      <c r="T173" s="414"/>
      <c r="U173" s="414"/>
      <c r="X173" s="417"/>
    </row>
    <row r="174" spans="13:24">
      <c r="M174" s="411">
        <v>43634</v>
      </c>
      <c r="N174" s="412">
        <v>116498.73193374829</v>
      </c>
      <c r="O174" s="413">
        <v>-76913.496149382845</v>
      </c>
      <c r="P174" s="413">
        <v>6.72</v>
      </c>
      <c r="Q174" s="413">
        <v>-25734.210999999996</v>
      </c>
      <c r="R174" s="413">
        <v>375.26487804048719</v>
      </c>
      <c r="S174" s="413">
        <v>14536.005288299304</v>
      </c>
      <c r="T174" s="414"/>
      <c r="U174" s="414"/>
      <c r="X174" s="417"/>
    </row>
    <row r="175" spans="13:24">
      <c r="M175" s="411">
        <v>43635</v>
      </c>
      <c r="N175" s="412">
        <v>123164.7146323452</v>
      </c>
      <c r="O175" s="413">
        <v>-80403.267222280832</v>
      </c>
      <c r="P175" s="413">
        <v>0</v>
      </c>
      <c r="Q175" s="413">
        <v>-27467.770000000004</v>
      </c>
      <c r="R175" s="413">
        <v>369.23344245371129</v>
      </c>
      <c r="S175" s="413">
        <v>14550.296719054262</v>
      </c>
      <c r="T175" s="414"/>
      <c r="U175" s="414"/>
      <c r="X175" s="417"/>
    </row>
    <row r="176" spans="13:24">
      <c r="M176" s="411">
        <v>43636</v>
      </c>
      <c r="N176" s="412">
        <v>121316.47747652707</v>
      </c>
      <c r="O176" s="413">
        <v>-78975.370819706717</v>
      </c>
      <c r="P176" s="413">
        <v>0</v>
      </c>
      <c r="Q176" s="413">
        <v>-27019.958000000002</v>
      </c>
      <c r="R176" s="413">
        <v>369.98009015689507</v>
      </c>
      <c r="S176" s="413">
        <v>14288.229775751117</v>
      </c>
      <c r="T176" s="414"/>
      <c r="U176" s="414"/>
      <c r="X176" s="417"/>
    </row>
    <row r="177" spans="13:24">
      <c r="M177" s="411">
        <v>43637</v>
      </c>
      <c r="N177" s="412">
        <v>113559.776347716</v>
      </c>
      <c r="O177" s="413">
        <v>-75666.196856208466</v>
      </c>
      <c r="P177" s="413">
        <v>3.2759999999999998</v>
      </c>
      <c r="Q177" s="413">
        <v>-26561.48</v>
      </c>
      <c r="R177" s="413">
        <v>372.41408572941071</v>
      </c>
      <c r="S177" s="413">
        <v>13759.291280919651</v>
      </c>
      <c r="T177" s="414"/>
      <c r="U177" s="414"/>
      <c r="X177" s="417"/>
    </row>
    <row r="178" spans="13:24">
      <c r="M178" s="411">
        <v>43638</v>
      </c>
      <c r="N178" s="412">
        <v>131065.94788479799</v>
      </c>
      <c r="O178" s="413">
        <v>-92715.97320392447</v>
      </c>
      <c r="P178" s="413">
        <v>0</v>
      </c>
      <c r="Q178" s="413">
        <v>-26015.932000000001</v>
      </c>
      <c r="R178" s="413">
        <v>358.41626876328655</v>
      </c>
      <c r="S178" s="413">
        <v>9910.6146923313445</v>
      </c>
      <c r="T178" s="414"/>
      <c r="U178" s="414"/>
      <c r="X178" s="417"/>
    </row>
    <row r="179" spans="13:24">
      <c r="M179" s="411">
        <v>43639</v>
      </c>
      <c r="N179" s="412">
        <v>124251.16151492775</v>
      </c>
      <c r="O179" s="413">
        <v>-88799.743643844296</v>
      </c>
      <c r="P179" s="413">
        <v>0</v>
      </c>
      <c r="Q179" s="413">
        <v>-26077.386000000002</v>
      </c>
      <c r="R179" s="413">
        <v>356.48635237704548</v>
      </c>
      <c r="S179" s="413">
        <v>9341.1318786811553</v>
      </c>
      <c r="T179" s="414"/>
      <c r="U179" s="414"/>
      <c r="X179" s="417"/>
    </row>
    <row r="180" spans="13:24">
      <c r="M180" s="411">
        <v>43640</v>
      </c>
      <c r="N180" s="412">
        <v>104290.19938812111</v>
      </c>
      <c r="O180" s="413">
        <v>-69593.615360270065</v>
      </c>
      <c r="P180" s="413">
        <v>0</v>
      </c>
      <c r="Q180" s="413">
        <v>-23018.135999999999</v>
      </c>
      <c r="R180" s="413">
        <v>363.21636940748141</v>
      </c>
      <c r="S180" s="413">
        <v>13898.453272491852</v>
      </c>
      <c r="T180" s="414"/>
      <c r="U180" s="414"/>
      <c r="X180" s="417"/>
    </row>
    <row r="181" spans="13:24">
      <c r="M181" s="411">
        <v>43641</v>
      </c>
      <c r="N181" s="412">
        <v>101808.80789112777</v>
      </c>
      <c r="O181" s="413">
        <v>-68364.552167950213</v>
      </c>
      <c r="P181" s="413">
        <v>0</v>
      </c>
      <c r="Q181" s="413">
        <v>-21965.208999999999</v>
      </c>
      <c r="R181" s="413">
        <v>374.44166778820062</v>
      </c>
      <c r="S181" s="413">
        <v>14111.759478196864</v>
      </c>
      <c r="T181" s="414"/>
      <c r="U181" s="414"/>
      <c r="X181" s="417"/>
    </row>
    <row r="182" spans="13:24">
      <c r="M182" s="411">
        <v>43642</v>
      </c>
      <c r="N182" s="412">
        <v>107599.23620635089</v>
      </c>
      <c r="O182" s="413">
        <v>-71433.529908218174</v>
      </c>
      <c r="P182" s="413">
        <v>0</v>
      </c>
      <c r="Q182" s="413">
        <v>-21921.304</v>
      </c>
      <c r="R182" s="413">
        <v>367.0807388851461</v>
      </c>
      <c r="S182" s="413">
        <v>13699.305065467976</v>
      </c>
      <c r="T182" s="414"/>
      <c r="U182" s="414"/>
      <c r="X182" s="417"/>
    </row>
    <row r="183" spans="13:24">
      <c r="M183" s="411">
        <v>43643</v>
      </c>
      <c r="N183" s="412">
        <v>105518.68868024052</v>
      </c>
      <c r="O183" s="413">
        <v>-70537.087245490024</v>
      </c>
      <c r="P183" s="413">
        <v>0</v>
      </c>
      <c r="Q183" s="413">
        <v>-21783.643</v>
      </c>
      <c r="R183" s="413">
        <v>374.92967619162823</v>
      </c>
      <c r="S183" s="413">
        <v>14271.021420215768</v>
      </c>
      <c r="T183" s="414"/>
      <c r="U183" s="414"/>
      <c r="X183" s="417"/>
    </row>
    <row r="184" spans="13:24">
      <c r="M184" s="411">
        <v>43644</v>
      </c>
      <c r="N184" s="412">
        <v>112307.49129655027</v>
      </c>
      <c r="O184" s="413">
        <v>-78090.780673066794</v>
      </c>
      <c r="P184" s="413">
        <v>0</v>
      </c>
      <c r="Q184" s="413">
        <v>-19277.588</v>
      </c>
      <c r="R184" s="413">
        <v>373.13271139027842</v>
      </c>
      <c r="S184" s="413">
        <v>13839.467382159894</v>
      </c>
      <c r="T184" s="414"/>
      <c r="U184" s="414"/>
      <c r="X184" s="417"/>
    </row>
    <row r="185" spans="13:24">
      <c r="M185" s="411">
        <v>43645</v>
      </c>
      <c r="N185" s="412">
        <v>115882.84523683932</v>
      </c>
      <c r="O185" s="413">
        <v>-84286.929000949473</v>
      </c>
      <c r="P185" s="413">
        <v>0</v>
      </c>
      <c r="Q185" s="413">
        <v>-19128.517</v>
      </c>
      <c r="R185" s="413">
        <v>366.0064467551552</v>
      </c>
      <c r="S185" s="413">
        <v>10930.973359081905</v>
      </c>
      <c r="T185" s="414"/>
      <c r="U185" s="414"/>
      <c r="X185" s="417"/>
    </row>
    <row r="186" spans="13:24">
      <c r="M186" s="411">
        <v>43646</v>
      </c>
      <c r="N186" s="412">
        <v>115592.71864120687</v>
      </c>
      <c r="O186" s="413">
        <v>-82626.137778246644</v>
      </c>
      <c r="P186" s="413">
        <v>0</v>
      </c>
      <c r="Q186" s="413">
        <v>-18363.556000000004</v>
      </c>
      <c r="R186" s="413">
        <v>362.30278987310794</v>
      </c>
      <c r="S186" s="413">
        <v>10177.950317020708</v>
      </c>
      <c r="T186" s="414"/>
      <c r="U186" s="414"/>
      <c r="X186" s="417"/>
    </row>
    <row r="187" spans="13:24">
      <c r="M187" s="411">
        <v>43647</v>
      </c>
      <c r="N187" s="412">
        <v>113516.05232619475</v>
      </c>
      <c r="O187" s="413">
        <v>-88660.470513767272</v>
      </c>
      <c r="P187" s="413">
        <v>0</v>
      </c>
      <c r="Q187" s="413">
        <v>-14684.003999999999</v>
      </c>
      <c r="R187" s="413">
        <v>354.3986195410817</v>
      </c>
      <c r="S187" s="413">
        <v>13310.760224317137</v>
      </c>
      <c r="T187" s="414"/>
      <c r="U187" s="414"/>
      <c r="X187" s="417"/>
    </row>
    <row r="188" spans="13:24">
      <c r="M188" s="411">
        <v>43648</v>
      </c>
      <c r="N188" s="412">
        <v>111832.02553011921</v>
      </c>
      <c r="O188" s="413">
        <v>-87258.565249498904</v>
      </c>
      <c r="P188" s="413">
        <v>0</v>
      </c>
      <c r="Q188" s="413">
        <v>-13440.419999999998</v>
      </c>
      <c r="R188" s="413">
        <v>352.12444585451777</v>
      </c>
      <c r="S188" s="413">
        <v>13837.943421893822</v>
      </c>
      <c r="T188" s="414"/>
      <c r="U188" s="414"/>
      <c r="X188" s="417"/>
    </row>
    <row r="189" spans="13:24">
      <c r="M189" s="411">
        <v>43649</v>
      </c>
      <c r="N189" s="412">
        <v>110392.55617681191</v>
      </c>
      <c r="O189" s="413">
        <v>-86261.265956324511</v>
      </c>
      <c r="P189" s="413">
        <v>0</v>
      </c>
      <c r="Q189" s="413">
        <v>-10255.170999999998</v>
      </c>
      <c r="R189" s="413">
        <v>345.23586422969885</v>
      </c>
      <c r="S189" s="413">
        <v>14076.941152004012</v>
      </c>
      <c r="T189" s="414"/>
      <c r="U189" s="414"/>
      <c r="X189" s="417"/>
    </row>
    <row r="190" spans="13:24">
      <c r="M190" s="411">
        <v>43650</v>
      </c>
      <c r="N190" s="412">
        <v>110228.73720856631</v>
      </c>
      <c r="O190" s="413">
        <v>-86057.177972359961</v>
      </c>
      <c r="P190" s="413">
        <v>0</v>
      </c>
      <c r="Q190" s="413">
        <v>-10849.252999999999</v>
      </c>
      <c r="R190" s="413">
        <v>335.49133067707947</v>
      </c>
      <c r="S190" s="413">
        <v>13474.271829065276</v>
      </c>
      <c r="T190" s="414"/>
      <c r="U190" s="414"/>
      <c r="X190" s="417"/>
    </row>
    <row r="191" spans="13:24">
      <c r="M191" s="411">
        <v>43651</v>
      </c>
      <c r="N191" s="412">
        <v>96820.639307943886</v>
      </c>
      <c r="O191" s="413">
        <v>-73514.630235256875</v>
      </c>
      <c r="P191" s="413">
        <v>0</v>
      </c>
      <c r="Q191" s="413">
        <v>-11059.913</v>
      </c>
      <c r="R191" s="413">
        <v>330.90902102383876</v>
      </c>
      <c r="S191" s="413">
        <v>11546.390290237476</v>
      </c>
      <c r="T191" s="414"/>
      <c r="U191" s="414"/>
      <c r="X191" s="417"/>
    </row>
    <row r="192" spans="13:24">
      <c r="M192" s="411">
        <v>43652</v>
      </c>
      <c r="N192" s="412">
        <v>92204.182930688898</v>
      </c>
      <c r="O192" s="413">
        <v>-69215.216795020577</v>
      </c>
      <c r="P192" s="413">
        <v>0</v>
      </c>
      <c r="Q192" s="413">
        <v>-12234.987999999999</v>
      </c>
      <c r="R192" s="413">
        <v>328.04335287763263</v>
      </c>
      <c r="S192" s="413">
        <v>8235.1310655607176</v>
      </c>
      <c r="T192" s="414"/>
      <c r="U192" s="414"/>
      <c r="X192" s="417"/>
    </row>
    <row r="193" spans="13:24">
      <c r="M193" s="411">
        <v>43653</v>
      </c>
      <c r="N193" s="412">
        <v>92064.229349087444</v>
      </c>
      <c r="O193" s="413">
        <v>-69090.0843970883</v>
      </c>
      <c r="P193" s="413">
        <v>0</v>
      </c>
      <c r="Q193" s="413">
        <v>-12204.035</v>
      </c>
      <c r="R193" s="413">
        <v>328.52838362632252</v>
      </c>
      <c r="S193" s="413">
        <v>9355.7318202747429</v>
      </c>
      <c r="T193" s="414"/>
      <c r="U193" s="414"/>
      <c r="X193" s="417"/>
    </row>
    <row r="194" spans="13:24">
      <c r="M194" s="411">
        <v>43654</v>
      </c>
      <c r="N194" s="412">
        <v>64562.847346766539</v>
      </c>
      <c r="O194" s="413">
        <v>-41844.922460175127</v>
      </c>
      <c r="P194" s="413">
        <v>0</v>
      </c>
      <c r="Q194" s="413">
        <v>-12900.487999999999</v>
      </c>
      <c r="R194" s="413">
        <v>336.03519179431692</v>
      </c>
      <c r="S194" s="413">
        <v>14593.119949490874</v>
      </c>
      <c r="T194" s="414"/>
      <c r="U194" s="414"/>
      <c r="X194" s="417"/>
    </row>
    <row r="195" spans="13:24">
      <c r="M195" s="411">
        <v>43655</v>
      </c>
      <c r="N195" s="412">
        <v>69040.135035341285</v>
      </c>
      <c r="O195" s="413">
        <v>-42778.225551218478</v>
      </c>
      <c r="P195" s="413">
        <v>313.68200000000002</v>
      </c>
      <c r="Q195" s="413">
        <v>-12439.812999999998</v>
      </c>
      <c r="R195" s="413">
        <v>339.27645784896339</v>
      </c>
      <c r="S195" s="413">
        <v>14783.975361403473</v>
      </c>
      <c r="T195" s="414"/>
      <c r="U195" s="414"/>
      <c r="X195" s="417"/>
    </row>
    <row r="196" spans="13:24">
      <c r="M196" s="411">
        <v>43656</v>
      </c>
      <c r="N196" s="412">
        <v>83924.079544255728</v>
      </c>
      <c r="O196" s="413">
        <v>-58879.14758940816</v>
      </c>
      <c r="P196" s="413">
        <v>15.59</v>
      </c>
      <c r="Q196" s="413">
        <v>-10341.545</v>
      </c>
      <c r="R196" s="413">
        <v>339.56678225903664</v>
      </c>
      <c r="S196" s="413">
        <v>14768.656684166894</v>
      </c>
      <c r="T196" s="414"/>
      <c r="U196" s="414"/>
      <c r="X196" s="417"/>
    </row>
    <row r="197" spans="13:24">
      <c r="M197" s="411">
        <v>43657</v>
      </c>
      <c r="N197" s="412">
        <v>96498.164363329473</v>
      </c>
      <c r="O197" s="413">
        <v>-71648.109505222077</v>
      </c>
      <c r="P197" s="413">
        <v>2.044</v>
      </c>
      <c r="Q197" s="413">
        <v>-9824.3719999999994</v>
      </c>
      <c r="R197" s="413">
        <v>341.74666834895169</v>
      </c>
      <c r="S197" s="413">
        <v>14585.553573973215</v>
      </c>
      <c r="T197" s="414"/>
      <c r="U197" s="414"/>
      <c r="X197" s="417"/>
    </row>
    <row r="198" spans="13:24">
      <c r="M198" s="411">
        <v>43658</v>
      </c>
      <c r="N198" s="412">
        <v>104280.00949467244</v>
      </c>
      <c r="O198" s="413">
        <v>-79114.800084397095</v>
      </c>
      <c r="P198" s="413">
        <v>7.6210000000000004</v>
      </c>
      <c r="Q198" s="413">
        <v>-10428.905999999999</v>
      </c>
      <c r="R198" s="413">
        <v>335.29237541360345</v>
      </c>
      <c r="S198" s="413">
        <v>14010.198509468106</v>
      </c>
      <c r="T198" s="414"/>
      <c r="U198" s="414"/>
      <c r="X198" s="417"/>
    </row>
    <row r="199" spans="13:24">
      <c r="M199" s="411">
        <v>43659</v>
      </c>
      <c r="N199" s="412">
        <v>111311.44108028273</v>
      </c>
      <c r="O199" s="413">
        <v>-85881.729085346553</v>
      </c>
      <c r="P199" s="413">
        <v>13.352</v>
      </c>
      <c r="Q199" s="413">
        <v>-12100.264999999999</v>
      </c>
      <c r="R199" s="413">
        <v>332.03192020074368</v>
      </c>
      <c r="S199" s="413">
        <v>11633.175581386511</v>
      </c>
      <c r="T199" s="414"/>
      <c r="U199" s="414"/>
      <c r="X199" s="417"/>
    </row>
    <row r="200" spans="13:24">
      <c r="M200" s="411">
        <v>43660</v>
      </c>
      <c r="N200" s="412">
        <v>107949.29317438549</v>
      </c>
      <c r="O200" s="413">
        <v>-82004.598586348773</v>
      </c>
      <c r="P200" s="413">
        <v>0</v>
      </c>
      <c r="Q200" s="413">
        <v>-14516.485000000001</v>
      </c>
      <c r="R200" s="413">
        <v>327.73393305386401</v>
      </c>
      <c r="S200" s="413">
        <v>11254.78954350725</v>
      </c>
      <c r="T200" s="414"/>
      <c r="U200" s="414"/>
      <c r="X200" s="417"/>
    </row>
    <row r="201" spans="13:24">
      <c r="M201" s="411">
        <v>43661</v>
      </c>
      <c r="N201" s="412">
        <v>107380.8186517565</v>
      </c>
      <c r="O201" s="413">
        <v>-82696.323451840901</v>
      </c>
      <c r="P201" s="413">
        <v>0</v>
      </c>
      <c r="Q201" s="413">
        <v>-12594.769</v>
      </c>
      <c r="R201" s="413">
        <v>339.42931266246808</v>
      </c>
      <c r="S201" s="413">
        <v>14305.645944087726</v>
      </c>
      <c r="T201" s="414"/>
      <c r="U201" s="414"/>
      <c r="X201" s="417"/>
    </row>
    <row r="202" spans="13:24">
      <c r="M202" s="411">
        <v>43662</v>
      </c>
      <c r="N202" s="412">
        <v>54283.118472412702</v>
      </c>
      <c r="O202" s="413">
        <v>-31369.419770017932</v>
      </c>
      <c r="P202" s="413">
        <v>0</v>
      </c>
      <c r="Q202" s="413">
        <v>-5015.3720000000003</v>
      </c>
      <c r="R202" s="413">
        <v>334.25860181299907</v>
      </c>
      <c r="S202" s="413">
        <v>14766.97994412289</v>
      </c>
      <c r="T202" s="414"/>
      <c r="U202" s="414"/>
      <c r="X202" s="417"/>
    </row>
    <row r="203" spans="13:24">
      <c r="M203" s="411">
        <v>43663</v>
      </c>
      <c r="N203" s="412">
        <v>49833.373773604813</v>
      </c>
      <c r="O203" s="413">
        <v>-31849.291064458277</v>
      </c>
      <c r="P203" s="413">
        <v>0</v>
      </c>
      <c r="Q203" s="413">
        <v>-5417.8649999999998</v>
      </c>
      <c r="R203" s="413">
        <v>341.27113064770117</v>
      </c>
      <c r="S203" s="413">
        <v>14437.936332494754</v>
      </c>
      <c r="T203" s="414"/>
      <c r="U203" s="414"/>
      <c r="X203" s="417"/>
    </row>
    <row r="204" spans="13:24">
      <c r="M204" s="411">
        <v>43664</v>
      </c>
      <c r="N204" s="412">
        <v>48403.306255934171</v>
      </c>
      <c r="O204" s="413">
        <v>-28633.74617575694</v>
      </c>
      <c r="P204" s="413">
        <v>0</v>
      </c>
      <c r="Q204" s="413">
        <v>-6255.0789999999997</v>
      </c>
      <c r="R204" s="413">
        <v>343.29080457182204</v>
      </c>
      <c r="S204" s="413">
        <v>14183.957058144319</v>
      </c>
      <c r="T204" s="414"/>
      <c r="U204" s="414"/>
      <c r="X204" s="417"/>
    </row>
    <row r="205" spans="13:24">
      <c r="M205" s="411">
        <v>43665</v>
      </c>
      <c r="N205" s="412">
        <v>47594.147061926364</v>
      </c>
      <c r="O205" s="413">
        <v>-28569.510496887859</v>
      </c>
      <c r="P205" s="413">
        <v>0</v>
      </c>
      <c r="Q205" s="413">
        <v>-7263.0470000000005</v>
      </c>
      <c r="R205" s="413">
        <v>339.68206263981489</v>
      </c>
      <c r="S205" s="413">
        <v>13348.042536258537</v>
      </c>
      <c r="T205" s="414"/>
      <c r="U205" s="414"/>
      <c r="X205" s="417"/>
    </row>
    <row r="206" spans="13:24">
      <c r="M206" s="411">
        <v>43666</v>
      </c>
      <c r="N206" s="412">
        <v>48562.297710728977</v>
      </c>
      <c r="O206" s="413">
        <v>-29103.998312058236</v>
      </c>
      <c r="P206" s="413">
        <v>0</v>
      </c>
      <c r="Q206" s="413">
        <v>-7712.1390000000001</v>
      </c>
      <c r="R206" s="413">
        <v>334.62449882478711</v>
      </c>
      <c r="S206" s="413">
        <v>11101.890718374361</v>
      </c>
      <c r="T206" s="414"/>
      <c r="U206" s="414"/>
      <c r="X206" s="417"/>
    </row>
    <row r="207" spans="13:24">
      <c r="M207" s="411">
        <v>43667</v>
      </c>
      <c r="N207" s="412">
        <v>43795.171431585608</v>
      </c>
      <c r="O207" s="413">
        <v>-25021.945352885326</v>
      </c>
      <c r="P207" s="413">
        <v>0</v>
      </c>
      <c r="Q207" s="413">
        <v>-7355.0169999999998</v>
      </c>
      <c r="R207" s="413">
        <v>333.46564449971407</v>
      </c>
      <c r="S207" s="413">
        <v>10162.364098501952</v>
      </c>
      <c r="T207" s="414"/>
      <c r="U207" s="414"/>
      <c r="X207" s="417"/>
    </row>
    <row r="208" spans="13:24">
      <c r="M208" s="411">
        <v>43668</v>
      </c>
      <c r="N208" s="412">
        <v>41352.943348454486</v>
      </c>
      <c r="O208" s="413">
        <v>-23057.624221964343</v>
      </c>
      <c r="P208" s="413">
        <v>0</v>
      </c>
      <c r="Q208" s="413">
        <v>-7257.53</v>
      </c>
      <c r="R208" s="413">
        <v>344.23309821667908</v>
      </c>
      <c r="S208" s="413">
        <v>12967.711926952077</v>
      </c>
      <c r="T208" s="414"/>
      <c r="U208" s="414"/>
      <c r="X208" s="417"/>
    </row>
    <row r="209" spans="13:24">
      <c r="M209" s="411">
        <v>43669</v>
      </c>
      <c r="N209" s="412">
        <v>44486.970144530016</v>
      </c>
      <c r="O209" s="413">
        <v>-25490.334423462391</v>
      </c>
      <c r="P209" s="413">
        <v>0</v>
      </c>
      <c r="Q209" s="413">
        <v>-7426.4149999999991</v>
      </c>
      <c r="R209" s="413">
        <v>339.16725558546398</v>
      </c>
      <c r="S209" s="413">
        <v>12829.472147468474</v>
      </c>
      <c r="T209" s="414"/>
      <c r="U209" s="414"/>
      <c r="X209" s="417"/>
    </row>
    <row r="210" spans="13:24">
      <c r="M210" s="411">
        <v>43670</v>
      </c>
      <c r="N210" s="412">
        <v>40845.392973942398</v>
      </c>
      <c r="O210" s="413">
        <v>-20614.388648591623</v>
      </c>
      <c r="P210" s="413">
        <v>0</v>
      </c>
      <c r="Q210" s="413">
        <v>-6902.5659999999998</v>
      </c>
      <c r="R210" s="413">
        <v>359.42981659159278</v>
      </c>
      <c r="S210" s="413">
        <v>12611.735719941793</v>
      </c>
      <c r="T210" s="414"/>
      <c r="U210" s="414"/>
      <c r="X210" s="417"/>
    </row>
    <row r="211" spans="13:24">
      <c r="M211" s="411">
        <v>43671</v>
      </c>
      <c r="N211" s="412">
        <v>41657.134718852205</v>
      </c>
      <c r="O211" s="413">
        <v>-20603.170165629286</v>
      </c>
      <c r="P211" s="413">
        <v>0</v>
      </c>
      <c r="Q211" s="413">
        <v>-8613.4439999999995</v>
      </c>
      <c r="R211" s="413">
        <v>364.51873069776912</v>
      </c>
      <c r="S211" s="413">
        <v>12448.665139239141</v>
      </c>
      <c r="T211" s="414"/>
      <c r="U211" s="414"/>
      <c r="X211" s="417"/>
    </row>
    <row r="212" spans="13:24">
      <c r="M212" s="411">
        <v>43672</v>
      </c>
      <c r="N212" s="412">
        <v>49496.145162991881</v>
      </c>
      <c r="O212" s="413">
        <v>-29729.590674121744</v>
      </c>
      <c r="P212" s="413">
        <v>0</v>
      </c>
      <c r="Q212" s="413">
        <v>-10592.99</v>
      </c>
      <c r="R212" s="413">
        <v>372.49939443864014</v>
      </c>
      <c r="S212" s="413">
        <v>11761.589380123023</v>
      </c>
      <c r="T212" s="414"/>
      <c r="U212" s="414"/>
      <c r="X212" s="417"/>
    </row>
    <row r="213" spans="13:24">
      <c r="M213" s="411">
        <v>43673</v>
      </c>
      <c r="N213" s="412">
        <v>92585.675704188194</v>
      </c>
      <c r="O213" s="413">
        <v>-68652.566726447942</v>
      </c>
      <c r="P213" s="413">
        <v>0</v>
      </c>
      <c r="Q213" s="413">
        <v>-12934.161999999998</v>
      </c>
      <c r="R213" s="413">
        <v>371.26876340086704</v>
      </c>
      <c r="S213" s="413">
        <v>10300.200915931999</v>
      </c>
      <c r="T213" s="414"/>
      <c r="U213" s="414"/>
      <c r="X213" s="417"/>
    </row>
    <row r="214" spans="13:24">
      <c r="M214" s="411">
        <v>43674</v>
      </c>
      <c r="N214" s="412">
        <v>93859.79217217007</v>
      </c>
      <c r="O214" s="413">
        <v>-71225.133452895883</v>
      </c>
      <c r="P214" s="413">
        <v>0</v>
      </c>
      <c r="Q214" s="413">
        <v>-11643.539000000001</v>
      </c>
      <c r="R214" s="413">
        <v>377.86354050658872</v>
      </c>
      <c r="S214" s="413">
        <v>10521.419606632762</v>
      </c>
      <c r="T214" s="414"/>
      <c r="U214" s="414"/>
      <c r="X214" s="417"/>
    </row>
    <row r="215" spans="13:24">
      <c r="M215" s="411">
        <v>43675</v>
      </c>
      <c r="N215" s="412">
        <v>98937.136828779418</v>
      </c>
      <c r="O215" s="413">
        <v>-76465.08492457011</v>
      </c>
      <c r="P215" s="413">
        <v>0</v>
      </c>
      <c r="Q215" s="413">
        <v>-10563.157000000001</v>
      </c>
      <c r="R215" s="413">
        <v>380.23387288382128</v>
      </c>
      <c r="S215" s="413">
        <v>11943.569102669746</v>
      </c>
      <c r="T215" s="414"/>
      <c r="U215" s="414"/>
      <c r="X215" s="417"/>
    </row>
    <row r="216" spans="13:24">
      <c r="M216" s="411">
        <v>43676</v>
      </c>
      <c r="N216" s="412">
        <v>105505.3338959806</v>
      </c>
      <c r="O216" s="413">
        <v>-83592.307205401419</v>
      </c>
      <c r="P216" s="413">
        <v>0</v>
      </c>
      <c r="Q216" s="413">
        <v>-10824.138999999999</v>
      </c>
      <c r="R216" s="413">
        <v>370.81506313612641</v>
      </c>
      <c r="S216" s="413">
        <v>12371.341795735794</v>
      </c>
      <c r="T216" s="414"/>
      <c r="U216" s="414"/>
      <c r="X216" s="417"/>
    </row>
    <row r="217" spans="13:24">
      <c r="M217" s="411">
        <v>43677</v>
      </c>
      <c r="N217" s="412">
        <v>104683.5900411436</v>
      </c>
      <c r="O217" s="413">
        <v>-83302.902204873928</v>
      </c>
      <c r="P217" s="413">
        <v>0</v>
      </c>
      <c r="Q217" s="413">
        <v>-11108.787999999999</v>
      </c>
      <c r="R217" s="413">
        <v>366.09585400733982</v>
      </c>
      <c r="S217" s="413">
        <v>12508.665805519637</v>
      </c>
      <c r="T217" s="414"/>
      <c r="U217" s="414"/>
      <c r="X217" s="417"/>
    </row>
    <row r="218" spans="13:24">
      <c r="M218" s="411">
        <v>43678</v>
      </c>
      <c r="N218" s="412">
        <v>97126.386749657133</v>
      </c>
      <c r="O218" s="413">
        <v>-71690.973731406266</v>
      </c>
      <c r="P218" s="413">
        <v>0</v>
      </c>
      <c r="Q218" s="413">
        <v>-11023.706999999999</v>
      </c>
      <c r="R218" s="413">
        <v>371.00861767402444</v>
      </c>
      <c r="S218" s="413">
        <v>12405.465122981032</v>
      </c>
      <c r="T218" s="414"/>
      <c r="U218" s="414"/>
      <c r="X218" s="417"/>
    </row>
    <row r="219" spans="13:24">
      <c r="M219" s="411">
        <v>43679</v>
      </c>
      <c r="N219" s="412">
        <v>116664.54583816859</v>
      </c>
      <c r="O219" s="413">
        <v>-92967.089355417251</v>
      </c>
      <c r="P219" s="413">
        <v>0</v>
      </c>
      <c r="Q219" s="413">
        <v>-13793.213999999998</v>
      </c>
      <c r="R219" s="413">
        <v>367.53338920196626</v>
      </c>
      <c r="S219" s="413">
        <v>11822.636470043622</v>
      </c>
      <c r="T219" s="414"/>
      <c r="U219" s="414"/>
      <c r="X219" s="417"/>
    </row>
    <row r="220" spans="13:24">
      <c r="M220" s="411">
        <v>43680</v>
      </c>
      <c r="N220" s="412">
        <v>110263.54889756304</v>
      </c>
      <c r="O220" s="413">
        <v>-88336.906846713799</v>
      </c>
      <c r="P220" s="413">
        <v>0</v>
      </c>
      <c r="Q220" s="413">
        <v>-9334.7070000000003</v>
      </c>
      <c r="R220" s="413">
        <v>367.05467520903318</v>
      </c>
      <c r="S220" s="413">
        <v>10801.695283949708</v>
      </c>
      <c r="T220" s="414"/>
      <c r="U220" s="414"/>
      <c r="X220" s="417"/>
    </row>
    <row r="221" spans="13:24">
      <c r="M221" s="411">
        <v>43681</v>
      </c>
      <c r="N221" s="412">
        <v>101138.18651756515</v>
      </c>
      <c r="O221" s="413">
        <v>-80894.976263318924</v>
      </c>
      <c r="P221" s="413">
        <v>0</v>
      </c>
      <c r="Q221" s="413">
        <v>-7136.87</v>
      </c>
      <c r="R221" s="413">
        <v>367.15104678133275</v>
      </c>
      <c r="S221" s="413">
        <v>10855.677655054773</v>
      </c>
      <c r="T221" s="414"/>
      <c r="U221" s="414"/>
      <c r="X221" s="417"/>
    </row>
    <row r="222" spans="13:24">
      <c r="M222" s="411">
        <v>43682</v>
      </c>
      <c r="N222" s="412">
        <v>98278.552589935643</v>
      </c>
      <c r="O222" s="413">
        <v>-77115.567042937007</v>
      </c>
      <c r="P222" s="413">
        <v>0</v>
      </c>
      <c r="Q222" s="413">
        <v>-8432.3019999999997</v>
      </c>
      <c r="R222" s="413">
        <v>381.00730707749005</v>
      </c>
      <c r="S222" s="413">
        <v>12332.770868083489</v>
      </c>
      <c r="T222" s="414"/>
      <c r="U222" s="414"/>
      <c r="X222" s="417"/>
    </row>
    <row r="223" spans="13:24">
      <c r="M223" s="411">
        <v>43683</v>
      </c>
      <c r="N223" s="412">
        <v>93167.917501846197</v>
      </c>
      <c r="O223" s="413">
        <v>-72468.761472729195</v>
      </c>
      <c r="P223" s="413">
        <v>0</v>
      </c>
      <c r="Q223" s="413">
        <v>-8273.5920000000006</v>
      </c>
      <c r="R223" s="413">
        <v>387.23814215892418</v>
      </c>
      <c r="S223" s="413">
        <v>12423.539847575648</v>
      </c>
      <c r="T223" s="414"/>
      <c r="U223" s="414"/>
      <c r="X223" s="417"/>
    </row>
    <row r="224" spans="13:24">
      <c r="M224" s="411">
        <v>43684</v>
      </c>
      <c r="N224" s="412">
        <v>95806.510180398778</v>
      </c>
      <c r="O224" s="413">
        <v>-73085.783310475803</v>
      </c>
      <c r="P224" s="413">
        <v>0</v>
      </c>
      <c r="Q224" s="413">
        <v>-9803.0459999999985</v>
      </c>
      <c r="R224" s="413">
        <v>356.98607555063029</v>
      </c>
      <c r="S224" s="413">
        <v>12416.876686323023</v>
      </c>
      <c r="T224" s="414"/>
      <c r="U224" s="414"/>
      <c r="X224" s="417"/>
    </row>
    <row r="225" spans="13:24">
      <c r="M225" s="411">
        <v>43685</v>
      </c>
      <c r="N225" s="412">
        <v>97798.678130604487</v>
      </c>
      <c r="O225" s="413">
        <v>-76441.590885114463</v>
      </c>
      <c r="P225" s="413">
        <v>0</v>
      </c>
      <c r="Q225" s="413">
        <v>-9824.8359999999993</v>
      </c>
      <c r="R225" s="413">
        <v>339.40177914282089</v>
      </c>
      <c r="S225" s="413">
        <v>12714.403007618583</v>
      </c>
      <c r="T225" s="414"/>
      <c r="U225" s="414"/>
      <c r="X225" s="417"/>
    </row>
    <row r="226" spans="13:24">
      <c r="M226" s="411">
        <v>43686</v>
      </c>
      <c r="N226" s="412">
        <v>97980.228927102013</v>
      </c>
      <c r="O226" s="413">
        <v>-76908.458698174931</v>
      </c>
      <c r="P226" s="413">
        <v>0</v>
      </c>
      <c r="Q226" s="413">
        <v>-9791.616</v>
      </c>
      <c r="R226" s="413">
        <v>346.44021374735553</v>
      </c>
      <c r="S226" s="413">
        <v>11600.69491152929</v>
      </c>
      <c r="T226" s="414"/>
      <c r="U226" s="414"/>
      <c r="X226" s="417"/>
    </row>
    <row r="227" spans="13:24">
      <c r="M227" s="411">
        <v>43687</v>
      </c>
      <c r="N227" s="412">
        <v>103534.06793965609</v>
      </c>
      <c r="O227" s="413">
        <v>-82124.714632345189</v>
      </c>
      <c r="P227" s="413">
        <v>0</v>
      </c>
      <c r="Q227" s="413">
        <v>-10981.717000000001</v>
      </c>
      <c r="R227" s="413">
        <v>341.28985442787433</v>
      </c>
      <c r="S227" s="413">
        <v>9984.0072082132792</v>
      </c>
      <c r="T227" s="414"/>
      <c r="U227" s="414"/>
      <c r="X227" s="417"/>
    </row>
    <row r="228" spans="13:24">
      <c r="M228" s="411">
        <v>43688</v>
      </c>
      <c r="N228" s="412">
        <v>103364.55533284102</v>
      </c>
      <c r="O228" s="413">
        <v>-82091.159405000537</v>
      </c>
      <c r="P228" s="413">
        <v>0</v>
      </c>
      <c r="Q228" s="413">
        <v>-12021.489000000001</v>
      </c>
      <c r="R228" s="413">
        <v>344.5549454204413</v>
      </c>
      <c r="S228" s="413">
        <v>9595.5339042145588</v>
      </c>
      <c r="T228" s="414"/>
      <c r="U228" s="414"/>
      <c r="X228" s="417"/>
    </row>
    <row r="229" spans="13:24">
      <c r="M229" s="411">
        <v>43689</v>
      </c>
      <c r="N229" s="412">
        <v>101469.57906952211</v>
      </c>
      <c r="O229" s="413">
        <v>-79569.540035868762</v>
      </c>
      <c r="P229" s="413">
        <v>0</v>
      </c>
      <c r="Q229" s="413">
        <v>-9464.2830000000013</v>
      </c>
      <c r="R229" s="413">
        <v>366.4265583204774</v>
      </c>
      <c r="S229" s="413">
        <v>13144.785404238764</v>
      </c>
      <c r="T229" s="414"/>
      <c r="U229" s="414"/>
      <c r="X229" s="417"/>
    </row>
    <row r="230" spans="13:24">
      <c r="M230" s="411">
        <v>43690</v>
      </c>
      <c r="N230" s="412">
        <v>104677.18430214157</v>
      </c>
      <c r="O230" s="413">
        <v>-85437.74237788796</v>
      </c>
      <c r="P230" s="413">
        <v>0</v>
      </c>
      <c r="Q230" s="413">
        <v>-9807.3770000000004</v>
      </c>
      <c r="R230" s="413">
        <v>376.68461595931745</v>
      </c>
      <c r="S230" s="413">
        <v>13357.780476579537</v>
      </c>
      <c r="T230" s="414"/>
      <c r="U230" s="414"/>
      <c r="X230" s="417"/>
    </row>
    <row r="231" spans="13:24">
      <c r="M231" s="411">
        <v>43691</v>
      </c>
      <c r="N231" s="412">
        <v>111166.43738791013</v>
      </c>
      <c r="O231" s="413">
        <v>-90070.594999472523</v>
      </c>
      <c r="P231" s="413">
        <v>0</v>
      </c>
      <c r="Q231" s="413">
        <v>-11439.955</v>
      </c>
      <c r="R231" s="413">
        <v>366.68213003340747</v>
      </c>
      <c r="S231" s="413">
        <v>13324.697079100311</v>
      </c>
      <c r="T231" s="414"/>
      <c r="U231" s="414"/>
      <c r="X231" s="417"/>
    </row>
    <row r="232" spans="13:24">
      <c r="M232" s="411">
        <v>43692</v>
      </c>
      <c r="N232" s="412">
        <v>111876.45004747336</v>
      </c>
      <c r="O232" s="413">
        <v>-89980.714210359758</v>
      </c>
      <c r="P232" s="413">
        <v>0</v>
      </c>
      <c r="Q232" s="413">
        <v>-9377.2929999999997</v>
      </c>
      <c r="R232" s="413">
        <v>363.25433161829233</v>
      </c>
      <c r="S232" s="413">
        <v>13333.528423453878</v>
      </c>
      <c r="T232" s="414"/>
      <c r="U232" s="414"/>
      <c r="X232" s="417"/>
    </row>
    <row r="233" spans="13:24">
      <c r="M233" s="411">
        <v>43693</v>
      </c>
      <c r="N233" s="412">
        <v>116318.3426521785</v>
      </c>
      <c r="O233" s="413">
        <v>-92004.67665365545</v>
      </c>
      <c r="P233" s="413">
        <v>0</v>
      </c>
      <c r="Q233" s="413">
        <v>-8845.7289999999994</v>
      </c>
      <c r="R233" s="413">
        <v>360.58017174481944</v>
      </c>
      <c r="S233" s="413">
        <v>13267.522363237093</v>
      </c>
      <c r="T233" s="414"/>
      <c r="U233" s="414"/>
      <c r="X233" s="417"/>
    </row>
    <row r="234" spans="13:24">
      <c r="M234" s="411">
        <v>43694</v>
      </c>
      <c r="N234" s="412">
        <v>111338.67180082286</v>
      </c>
      <c r="O234" s="413">
        <v>-91463.712416921611</v>
      </c>
      <c r="P234" s="413">
        <v>0</v>
      </c>
      <c r="Q234" s="413">
        <v>-8944.2330000000002</v>
      </c>
      <c r="R234" s="413">
        <v>346.29761226071423</v>
      </c>
      <c r="S234" s="413">
        <v>10696.433378504464</v>
      </c>
      <c r="T234" s="414"/>
      <c r="U234" s="414"/>
      <c r="X234" s="417"/>
    </row>
    <row r="235" spans="13:24">
      <c r="M235" s="411">
        <v>43695</v>
      </c>
      <c r="N235" s="412">
        <v>110349.16130393502</v>
      </c>
      <c r="O235" s="413">
        <v>-90441.896824559575</v>
      </c>
      <c r="P235" s="413">
        <v>0</v>
      </c>
      <c r="Q235" s="413">
        <v>-8564.1530000000002</v>
      </c>
      <c r="R235" s="413">
        <v>339.44738414341731</v>
      </c>
      <c r="S235" s="413">
        <v>10126.443933358631</v>
      </c>
      <c r="T235" s="414"/>
      <c r="U235" s="414"/>
      <c r="X235" s="417"/>
    </row>
    <row r="236" spans="13:24">
      <c r="M236" s="411">
        <v>43696</v>
      </c>
      <c r="N236" s="412">
        <v>109768.02088827937</v>
      </c>
      <c r="O236" s="413">
        <v>-88297.579913492984</v>
      </c>
      <c r="P236" s="413">
        <v>0</v>
      </c>
      <c r="Q236" s="413">
        <v>-8465.4529999999977</v>
      </c>
      <c r="R236" s="413">
        <v>353.06313166116911</v>
      </c>
      <c r="S236" s="413">
        <v>13788.934713881396</v>
      </c>
      <c r="T236" s="414"/>
      <c r="U236" s="414"/>
      <c r="X236" s="417"/>
    </row>
    <row r="237" spans="13:24">
      <c r="M237" s="411">
        <v>43697</v>
      </c>
      <c r="N237" s="412">
        <v>110253.13324190315</v>
      </c>
      <c r="O237" s="413">
        <v>-88728.81105601856</v>
      </c>
      <c r="P237" s="413">
        <v>2.6040000000000001</v>
      </c>
      <c r="Q237" s="413">
        <v>-8240.8100000000013</v>
      </c>
      <c r="R237" s="413">
        <v>354.67516020472982</v>
      </c>
      <c r="S237" s="413">
        <v>14250.013264648784</v>
      </c>
      <c r="T237" s="414"/>
      <c r="U237" s="414"/>
      <c r="X237" s="417"/>
    </row>
    <row r="238" spans="13:24">
      <c r="M238" s="411">
        <v>43698</v>
      </c>
      <c r="N238" s="412">
        <v>115163.77149488343</v>
      </c>
      <c r="O238" s="413">
        <v>-91397.951260681511</v>
      </c>
      <c r="P238" s="413">
        <v>0</v>
      </c>
      <c r="Q238" s="413">
        <v>-8513.5840000000007</v>
      </c>
      <c r="R238" s="413">
        <v>356.85335053856397</v>
      </c>
      <c r="S238" s="413">
        <v>14171.028873945574</v>
      </c>
      <c r="T238" s="414"/>
      <c r="U238" s="414"/>
      <c r="X238" s="417"/>
    </row>
    <row r="239" spans="13:24">
      <c r="M239" s="411">
        <v>43699</v>
      </c>
      <c r="N239" s="412">
        <v>112060.28378520942</v>
      </c>
      <c r="O239" s="413">
        <v>-91668.754087983965</v>
      </c>
      <c r="P239" s="413">
        <v>5.1139999999999999</v>
      </c>
      <c r="Q239" s="413">
        <v>-8267.3629999999994</v>
      </c>
      <c r="R239" s="413">
        <v>354.41393728936475</v>
      </c>
      <c r="S239" s="413">
        <v>14014.848645219166</v>
      </c>
      <c r="T239" s="414"/>
      <c r="U239" s="414"/>
      <c r="X239" s="417"/>
    </row>
    <row r="240" spans="13:24">
      <c r="M240" s="411">
        <v>43700</v>
      </c>
      <c r="N240" s="412">
        <v>105118.14959383901</v>
      </c>
      <c r="O240" s="413">
        <v>-83501.490663572098</v>
      </c>
      <c r="P240" s="413">
        <v>0</v>
      </c>
      <c r="Q240" s="413">
        <v>-9411.4279999999999</v>
      </c>
      <c r="R240" s="413">
        <v>341.73561350174435</v>
      </c>
      <c r="S240" s="413">
        <v>13426.695023253938</v>
      </c>
      <c r="T240" s="414"/>
      <c r="U240" s="414"/>
      <c r="X240" s="417"/>
    </row>
    <row r="241" spans="13:24">
      <c r="M241" s="411">
        <v>43701</v>
      </c>
      <c r="N241" s="412">
        <v>104743.79153919191</v>
      </c>
      <c r="O241" s="413">
        <v>-84039.843865386647</v>
      </c>
      <c r="P241" s="413">
        <v>0</v>
      </c>
      <c r="Q241" s="413">
        <v>-8254.8799999999992</v>
      </c>
      <c r="R241" s="413">
        <v>338.54490805120781</v>
      </c>
      <c r="S241" s="413">
        <v>11637.087830102349</v>
      </c>
      <c r="T241" s="414"/>
      <c r="U241" s="414"/>
      <c r="X241" s="417"/>
    </row>
    <row r="242" spans="13:24">
      <c r="M242" s="411">
        <v>43702</v>
      </c>
      <c r="N242" s="412">
        <v>105327.74659774239</v>
      </c>
      <c r="O242" s="413">
        <v>-84988.801561346147</v>
      </c>
      <c r="P242" s="413">
        <v>0</v>
      </c>
      <c r="Q242" s="413">
        <v>-7443.902</v>
      </c>
      <c r="R242" s="413">
        <v>338.48809559662055</v>
      </c>
      <c r="S242" s="413">
        <v>11830.524714115552</v>
      </c>
      <c r="T242" s="414"/>
      <c r="U242" s="414"/>
      <c r="X242" s="417"/>
    </row>
    <row r="243" spans="13:24">
      <c r="M243" s="411">
        <v>43703</v>
      </c>
      <c r="N243" s="412">
        <v>108163.76832999263</v>
      </c>
      <c r="O243" s="413">
        <v>-88783.8189682456</v>
      </c>
      <c r="P243" s="413">
        <v>0</v>
      </c>
      <c r="Q243" s="413">
        <v>-6612.0150000000012</v>
      </c>
      <c r="R243" s="413">
        <v>345.87550486292139</v>
      </c>
      <c r="S243" s="413">
        <v>13548.873641213553</v>
      </c>
      <c r="T243" s="414"/>
      <c r="U243" s="414"/>
      <c r="X243" s="417"/>
    </row>
    <row r="244" spans="13:24">
      <c r="M244" s="411">
        <v>43704</v>
      </c>
      <c r="N244" s="412">
        <v>114887.27713893872</v>
      </c>
      <c r="O244" s="413">
        <v>-95058.993564722026</v>
      </c>
      <c r="P244" s="413">
        <v>0</v>
      </c>
      <c r="Q244" s="413">
        <v>-6041.4170000000004</v>
      </c>
      <c r="R244" s="413">
        <v>339.90753328914138</v>
      </c>
      <c r="S244" s="413">
        <v>13298.045093726931</v>
      </c>
      <c r="T244" s="414"/>
      <c r="U244" s="414"/>
      <c r="X244" s="417"/>
    </row>
    <row r="245" spans="13:24">
      <c r="M245" s="411">
        <v>43705</v>
      </c>
      <c r="N245" s="412">
        <v>122542.62791433696</v>
      </c>
      <c r="O245" s="413">
        <v>-103364.78847979745</v>
      </c>
      <c r="P245" s="413">
        <v>3.597</v>
      </c>
      <c r="Q245" s="413">
        <v>-8320.8290000000015</v>
      </c>
      <c r="R245" s="413">
        <v>344.0633092568612</v>
      </c>
      <c r="S245" s="413">
        <v>13360.732369355017</v>
      </c>
      <c r="T245" s="414"/>
      <c r="U245" s="414"/>
      <c r="X245" s="417"/>
    </row>
    <row r="246" spans="13:24">
      <c r="M246" s="411">
        <v>43706</v>
      </c>
      <c r="N246" s="412">
        <v>124810.85241059185</v>
      </c>
      <c r="O246" s="413">
        <v>-103405.85715792805</v>
      </c>
      <c r="P246" s="413">
        <v>1.1779999999999999</v>
      </c>
      <c r="Q246" s="413">
        <v>-7291.1609999999991</v>
      </c>
      <c r="R246" s="413">
        <v>336.08194462119741</v>
      </c>
      <c r="S246" s="413">
        <v>13238.302891277688</v>
      </c>
      <c r="T246" s="414"/>
      <c r="U246" s="414"/>
      <c r="X246" s="417"/>
    </row>
    <row r="247" spans="13:24">
      <c r="M247" s="411">
        <v>43707</v>
      </c>
      <c r="N247" s="412">
        <v>120546.1757569364</v>
      </c>
      <c r="O247" s="413">
        <v>-102229.10750079121</v>
      </c>
      <c r="P247" s="413">
        <v>0</v>
      </c>
      <c r="Q247" s="413">
        <v>-5998.3119999999999</v>
      </c>
      <c r="R247" s="413">
        <v>348.94018301109895</v>
      </c>
      <c r="S247" s="413">
        <v>12465.687394432234</v>
      </c>
      <c r="T247" s="414"/>
      <c r="U247" s="414"/>
      <c r="X247" s="417"/>
    </row>
    <row r="248" spans="13:24">
      <c r="M248" s="411">
        <v>43708</v>
      </c>
      <c r="N248" s="412">
        <v>123386.86675809686</v>
      </c>
      <c r="O248" s="413">
        <v>-107103.56155712629</v>
      </c>
      <c r="P248" s="413">
        <v>0</v>
      </c>
      <c r="Q248" s="413">
        <v>-6052.0879999999988</v>
      </c>
      <c r="R248" s="413">
        <v>344.35658833599331</v>
      </c>
      <c r="S248" s="413">
        <v>8122.6773895180904</v>
      </c>
      <c r="T248" s="414"/>
      <c r="U248" s="414"/>
      <c r="X248" s="417"/>
    </row>
    <row r="249" spans="13:24">
      <c r="M249" s="411">
        <v>43709</v>
      </c>
      <c r="N249" s="412">
        <v>121080.57179027323</v>
      </c>
      <c r="O249" s="413">
        <v>-102925.34233568941</v>
      </c>
      <c r="P249" s="413">
        <v>0</v>
      </c>
      <c r="Q249" s="413">
        <v>-6159.2049999999999</v>
      </c>
      <c r="R249" s="413">
        <v>337.84326490718792</v>
      </c>
      <c r="S249" s="413">
        <v>9757.5521054511228</v>
      </c>
      <c r="T249" s="414"/>
      <c r="U249" s="414"/>
      <c r="X249" s="417"/>
    </row>
    <row r="250" spans="13:24">
      <c r="M250" s="411">
        <v>43710</v>
      </c>
      <c r="N250" s="412">
        <v>120217.9175018462</v>
      </c>
      <c r="O250" s="413">
        <v>-103212.6954320076</v>
      </c>
      <c r="P250" s="413">
        <v>0</v>
      </c>
      <c r="Q250" s="413">
        <v>-6691.5520000000006</v>
      </c>
      <c r="R250" s="413">
        <v>347.38392353810798</v>
      </c>
      <c r="S250" s="413">
        <v>13760.352945614606</v>
      </c>
      <c r="T250" s="414"/>
      <c r="U250" s="414"/>
      <c r="X250" s="417"/>
    </row>
    <row r="251" spans="13:24">
      <c r="M251" s="411">
        <v>43711</v>
      </c>
      <c r="N251" s="412">
        <v>113192.70598164364</v>
      </c>
      <c r="O251" s="413">
        <v>-96485.516404684036</v>
      </c>
      <c r="P251" s="413">
        <v>1063.682</v>
      </c>
      <c r="Q251" s="413">
        <v>-6906.7777685999999</v>
      </c>
      <c r="R251" s="413">
        <v>346.05910544931345</v>
      </c>
      <c r="S251" s="413">
        <v>14545.620753016379</v>
      </c>
      <c r="T251" s="414"/>
      <c r="U251" s="414"/>
      <c r="X251" s="417"/>
    </row>
    <row r="252" spans="13:24">
      <c r="M252" s="411">
        <v>43712</v>
      </c>
      <c r="N252" s="412">
        <v>118498.20761683722</v>
      </c>
      <c r="O252" s="413">
        <v>-99141.955902521368</v>
      </c>
      <c r="P252" s="413">
        <v>1208.8030000000001</v>
      </c>
      <c r="Q252" s="413">
        <v>-3583.415</v>
      </c>
      <c r="R252" s="413">
        <v>358.68210296365322</v>
      </c>
      <c r="S252" s="413">
        <v>14508.286552378893</v>
      </c>
      <c r="T252" s="414"/>
      <c r="U252" s="414"/>
      <c r="X252" s="417"/>
    </row>
    <row r="253" spans="13:24">
      <c r="M253" s="411">
        <v>43713</v>
      </c>
      <c r="N253" s="412">
        <v>126707.20329148644</v>
      </c>
      <c r="O253" s="413">
        <v>-110283.64384428738</v>
      </c>
      <c r="P253" s="413">
        <v>1572.8679999999999</v>
      </c>
      <c r="Q253" s="413">
        <v>-3068.6889999999999</v>
      </c>
      <c r="R253" s="413">
        <v>316.927957720552</v>
      </c>
      <c r="S253" s="413">
        <v>14559.19925220695</v>
      </c>
      <c r="T253" s="414"/>
      <c r="U253" s="414"/>
      <c r="X253" s="417"/>
    </row>
    <row r="254" spans="13:24">
      <c r="M254" s="411">
        <v>43714</v>
      </c>
      <c r="N254" s="412">
        <v>122846.10823926574</v>
      </c>
      <c r="O254" s="413">
        <v>-107510.53697647431</v>
      </c>
      <c r="P254" s="413">
        <v>165.63200000000001</v>
      </c>
      <c r="Q254" s="413">
        <v>-2833.6679999999997</v>
      </c>
      <c r="R254" s="413">
        <v>353.35525333146649</v>
      </c>
      <c r="S254" s="413">
        <v>14178.983177427483</v>
      </c>
      <c r="T254" s="414"/>
      <c r="U254" s="414"/>
      <c r="X254" s="417"/>
    </row>
    <row r="255" spans="13:24">
      <c r="M255" s="411">
        <v>43715</v>
      </c>
      <c r="N255" s="412">
        <v>111498.10950522208</v>
      </c>
      <c r="O255" s="413">
        <v>-93339.475683088938</v>
      </c>
      <c r="P255" s="413">
        <v>0</v>
      </c>
      <c r="Q255" s="413">
        <v>-1944.854</v>
      </c>
      <c r="R255" s="413">
        <v>349.28883637826334</v>
      </c>
      <c r="S255" s="413">
        <v>13217.080655982129</v>
      </c>
      <c r="T255" s="414"/>
      <c r="U255" s="414"/>
      <c r="X255" s="417"/>
    </row>
    <row r="256" spans="13:24">
      <c r="M256" s="411">
        <v>43716</v>
      </c>
      <c r="N256" s="412">
        <v>111733.9930372402</v>
      </c>
      <c r="O256" s="413">
        <v>-94256.387804620739</v>
      </c>
      <c r="P256" s="413">
        <v>0</v>
      </c>
      <c r="Q256" s="413">
        <v>-2305.3000000000002</v>
      </c>
      <c r="R256" s="413">
        <v>348.90630918638186</v>
      </c>
      <c r="S256" s="413">
        <v>13855.537326018644</v>
      </c>
      <c r="T256" s="414"/>
      <c r="U256" s="414"/>
      <c r="X256" s="417"/>
    </row>
    <row r="257" spans="13:24">
      <c r="M257" s="411">
        <v>43717</v>
      </c>
      <c r="N257" s="412">
        <v>109443.52568836375</v>
      </c>
      <c r="O257" s="413">
        <v>-94877.450152969715</v>
      </c>
      <c r="P257" s="413">
        <v>1185.751</v>
      </c>
      <c r="Q257" s="413">
        <v>-1637.269</v>
      </c>
      <c r="R257" s="413">
        <v>352.35264028885143</v>
      </c>
      <c r="S257" s="413">
        <v>16005.055148869487</v>
      </c>
      <c r="T257" s="414"/>
      <c r="U257" s="414"/>
      <c r="X257" s="417"/>
    </row>
    <row r="258" spans="13:24">
      <c r="M258" s="411">
        <v>43718</v>
      </c>
      <c r="N258" s="412">
        <v>113465.68519886065</v>
      </c>
      <c r="O258" s="413">
        <v>-94772.812532967611</v>
      </c>
      <c r="P258" s="413">
        <v>0</v>
      </c>
      <c r="Q258" s="413">
        <v>-763.12900000000002</v>
      </c>
      <c r="R258" s="413">
        <v>356.30698786628699</v>
      </c>
      <c r="S258" s="413">
        <v>16233.200379327198</v>
      </c>
      <c r="T258" s="414"/>
      <c r="U258" s="414"/>
      <c r="X258" s="417"/>
    </row>
    <row r="259" spans="13:24">
      <c r="M259" s="411">
        <v>43719</v>
      </c>
      <c r="N259" s="412">
        <v>109009.37757147377</v>
      </c>
      <c r="O259" s="413">
        <v>-92460.436754931958</v>
      </c>
      <c r="P259" s="413">
        <v>0</v>
      </c>
      <c r="Q259" s="413">
        <v>-1067.8980000000001</v>
      </c>
      <c r="R259" s="413">
        <v>362.63991536457144</v>
      </c>
      <c r="S259" s="413">
        <v>15834.099177770857</v>
      </c>
      <c r="T259" s="414"/>
      <c r="U259" s="414"/>
      <c r="X259" s="417"/>
    </row>
    <row r="260" spans="13:24">
      <c r="M260" s="411">
        <v>43720</v>
      </c>
      <c r="N260" s="412">
        <v>110168.48401730141</v>
      </c>
      <c r="O260" s="413">
        <v>-94724.078489292122</v>
      </c>
      <c r="P260" s="413">
        <v>330.322</v>
      </c>
      <c r="Q260" s="413">
        <v>-825.226</v>
      </c>
      <c r="R260" s="413">
        <v>363.21596648285208</v>
      </c>
      <c r="S260" s="413">
        <v>15832.052524897719</v>
      </c>
      <c r="T260" s="414"/>
      <c r="U260" s="414"/>
      <c r="X260" s="417"/>
    </row>
    <row r="261" spans="13:24">
      <c r="M261" s="411">
        <v>43721</v>
      </c>
      <c r="N261" s="412">
        <v>111790.97584133348</v>
      </c>
      <c r="O261" s="413">
        <v>-92173.61536027008</v>
      </c>
      <c r="P261" s="413">
        <v>0</v>
      </c>
      <c r="Q261" s="413">
        <v>-3997.8069999999998</v>
      </c>
      <c r="R261" s="413">
        <v>356.02885696986067</v>
      </c>
      <c r="S261" s="413">
        <v>14638.619886466327</v>
      </c>
      <c r="T261" s="414"/>
      <c r="U261" s="414"/>
      <c r="X261" s="417"/>
    </row>
    <row r="262" spans="13:24">
      <c r="M262" s="411">
        <v>43722</v>
      </c>
      <c r="N262" s="412">
        <v>77886.363540457853</v>
      </c>
      <c r="O262" s="413">
        <v>-64686.118788901789</v>
      </c>
      <c r="P262" s="413">
        <v>0</v>
      </c>
      <c r="Q262" s="413">
        <v>-2591.2049999999999</v>
      </c>
      <c r="R262" s="413">
        <v>353.18728362371883</v>
      </c>
      <c r="S262" s="413">
        <v>12648.307298040481</v>
      </c>
      <c r="T262" s="414"/>
      <c r="U262" s="414"/>
      <c r="X262" s="417"/>
    </row>
    <row r="263" spans="13:24">
      <c r="M263" s="411">
        <v>43723</v>
      </c>
      <c r="N263" s="412">
        <v>78976.779196117728</v>
      </c>
      <c r="O263" s="413">
        <v>-61721.424200865076</v>
      </c>
      <c r="P263" s="413">
        <v>0</v>
      </c>
      <c r="Q263" s="413">
        <v>-829.75699999999995</v>
      </c>
      <c r="R263" s="413">
        <v>352.06572196024058</v>
      </c>
      <c r="S263" s="413">
        <v>11940.111326716742</v>
      </c>
      <c r="T263" s="414"/>
      <c r="U263" s="414"/>
      <c r="X263" s="417"/>
    </row>
    <row r="264" spans="13:24">
      <c r="M264" s="411">
        <v>43724</v>
      </c>
      <c r="N264" s="412">
        <v>77312.159510496887</v>
      </c>
      <c r="O264" s="413">
        <v>-63858.223441291273</v>
      </c>
      <c r="P264" s="413">
        <v>0</v>
      </c>
      <c r="Q264" s="413">
        <v>-1298.338</v>
      </c>
      <c r="R264" s="413">
        <v>347.081890709579</v>
      </c>
      <c r="S264" s="413">
        <v>15684.136247322574</v>
      </c>
      <c r="T264" s="414"/>
      <c r="U264" s="414"/>
      <c r="X264" s="417"/>
    </row>
    <row r="265" spans="13:24">
      <c r="M265" s="411">
        <v>43725</v>
      </c>
      <c r="N265" s="412">
        <v>77716.69268910223</v>
      </c>
      <c r="O265" s="413">
        <v>-61597.926996518625</v>
      </c>
      <c r="P265" s="413">
        <v>0</v>
      </c>
      <c r="Q265" s="413">
        <v>-3296.8599999999997</v>
      </c>
      <c r="R265" s="413">
        <v>348.9487262378193</v>
      </c>
      <c r="S265" s="413">
        <v>16496.948857836538</v>
      </c>
      <c r="T265" s="414"/>
      <c r="U265" s="414"/>
      <c r="X265" s="417"/>
    </row>
    <row r="266" spans="13:24">
      <c r="M266" s="411">
        <v>43726</v>
      </c>
      <c r="N266" s="412">
        <v>74017.633716636774</v>
      </c>
      <c r="O266" s="413">
        <v>-53919.866019622321</v>
      </c>
      <c r="P266" s="413">
        <v>0</v>
      </c>
      <c r="Q266" s="413">
        <v>-3079.3879999999999</v>
      </c>
      <c r="R266" s="413">
        <v>333.71718078633717</v>
      </c>
      <c r="S266" s="413">
        <v>18475.242839415503</v>
      </c>
      <c r="T266" s="414"/>
      <c r="U266" s="414"/>
      <c r="X266" s="417"/>
    </row>
    <row r="267" spans="13:24">
      <c r="M267" s="411">
        <v>43727</v>
      </c>
      <c r="N267" s="412">
        <v>74518.33104757886</v>
      </c>
      <c r="O267" s="413">
        <v>-53734.278932376837</v>
      </c>
      <c r="P267" s="413">
        <v>0</v>
      </c>
      <c r="Q267" s="413">
        <v>0</v>
      </c>
      <c r="R267" s="413">
        <v>357.44194780410533</v>
      </c>
      <c r="S267" s="413">
        <v>20273.261149129157</v>
      </c>
      <c r="T267" s="414"/>
      <c r="U267" s="414"/>
      <c r="X267" s="417"/>
    </row>
    <row r="268" spans="13:24">
      <c r="M268" s="411">
        <v>43728</v>
      </c>
      <c r="N268" s="412">
        <v>78138.367971304993</v>
      </c>
      <c r="O268" s="413">
        <v>-60477.548264584875</v>
      </c>
      <c r="P268" s="413">
        <v>0</v>
      </c>
      <c r="Q268" s="413">
        <v>-1003.059</v>
      </c>
      <c r="R268" s="413">
        <v>350.77428545915888</v>
      </c>
      <c r="S268" s="413">
        <v>19904.848224338559</v>
      </c>
      <c r="T268" s="414"/>
      <c r="U268" s="414"/>
      <c r="X268" s="417"/>
    </row>
    <row r="269" spans="13:24">
      <c r="M269" s="411">
        <v>43729</v>
      </c>
      <c r="N269" s="412">
        <v>85279.079016773918</v>
      </c>
      <c r="O269" s="413">
        <v>-66017.379470408283</v>
      </c>
      <c r="P269" s="413">
        <v>0</v>
      </c>
      <c r="Q269" s="413">
        <v>-720.45500000000004</v>
      </c>
      <c r="R269" s="413">
        <v>345.29312752667067</v>
      </c>
      <c r="S269" s="413">
        <v>16208.163253991237</v>
      </c>
      <c r="T269" s="414"/>
      <c r="U269" s="414"/>
      <c r="X269" s="417"/>
    </row>
    <row r="270" spans="13:24">
      <c r="M270" s="411">
        <v>43730</v>
      </c>
      <c r="N270" s="412">
        <v>84890.140310159302</v>
      </c>
      <c r="O270" s="413">
        <v>-66633.351619369132</v>
      </c>
      <c r="P270" s="413">
        <v>0</v>
      </c>
      <c r="Q270" s="413">
        <v>-1138.3879999999999</v>
      </c>
      <c r="R270" s="413">
        <v>339.7495491197505</v>
      </c>
      <c r="S270" s="413">
        <v>15192.016113694976</v>
      </c>
      <c r="T270" s="414"/>
      <c r="U270" s="414"/>
      <c r="X270" s="417"/>
    </row>
    <row r="271" spans="13:24">
      <c r="M271" s="411">
        <v>43731</v>
      </c>
      <c r="N271" s="412">
        <v>76378.960860850304</v>
      </c>
      <c r="O271" s="413">
        <v>-57272.742905369763</v>
      </c>
      <c r="P271" s="413">
        <v>0</v>
      </c>
      <c r="Q271" s="413">
        <v>-2203.6280000000002</v>
      </c>
      <c r="R271" s="413">
        <v>337.51351077631563</v>
      </c>
      <c r="S271" s="413">
        <v>18619.925260026681</v>
      </c>
      <c r="T271" s="414"/>
      <c r="U271" s="414"/>
      <c r="X271" s="417"/>
    </row>
    <row r="272" spans="13:24">
      <c r="M272" s="411">
        <v>43732</v>
      </c>
      <c r="N272" s="412">
        <v>70900.725814959398</v>
      </c>
      <c r="O272" s="413">
        <v>-53138.286739107498</v>
      </c>
      <c r="P272" s="413">
        <v>0</v>
      </c>
      <c r="Q272" s="413">
        <v>-3775.7820000000002</v>
      </c>
      <c r="R272" s="413">
        <v>359.64205281124475</v>
      </c>
      <c r="S272" s="413">
        <v>18630.924941264315</v>
      </c>
      <c r="T272" s="414"/>
      <c r="U272" s="414"/>
      <c r="X272" s="417"/>
    </row>
    <row r="273" spans="13:24">
      <c r="M273" s="411">
        <v>43733</v>
      </c>
      <c r="N273" s="412">
        <v>83104.900305939445</v>
      </c>
      <c r="O273" s="413">
        <v>-62030.170904103805</v>
      </c>
      <c r="P273" s="413">
        <v>0</v>
      </c>
      <c r="Q273" s="413">
        <v>-3061.4069999999997</v>
      </c>
      <c r="R273" s="413">
        <v>352.93198750151498</v>
      </c>
      <c r="S273" s="413">
        <v>18736.884713460004</v>
      </c>
      <c r="T273" s="414"/>
      <c r="U273" s="414"/>
      <c r="X273" s="417"/>
    </row>
    <row r="274" spans="13:24">
      <c r="M274" s="411">
        <v>43734</v>
      </c>
      <c r="N274" s="412">
        <v>81242.230193058349</v>
      </c>
      <c r="O274" s="413">
        <v>-61127.453317860534</v>
      </c>
      <c r="P274" s="413">
        <v>0</v>
      </c>
      <c r="Q274" s="413">
        <v>-382.39799999999997</v>
      </c>
      <c r="R274" s="413">
        <v>352.17083727028341</v>
      </c>
      <c r="S274" s="413">
        <v>18709.242010358867</v>
      </c>
      <c r="T274" s="414"/>
      <c r="U274" s="414"/>
      <c r="X274" s="417"/>
    </row>
    <row r="275" spans="13:24">
      <c r="M275" s="411">
        <v>43735</v>
      </c>
      <c r="N275" s="412">
        <v>85962.926469036815</v>
      </c>
      <c r="O275" s="413">
        <v>-67547.579913492998</v>
      </c>
      <c r="P275" s="413">
        <v>0</v>
      </c>
      <c r="Q275" s="413">
        <v>-2.1000000000000001E-2</v>
      </c>
      <c r="R275" s="413">
        <v>347.14353009624671</v>
      </c>
      <c r="S275" s="413">
        <v>17487.051747664835</v>
      </c>
      <c r="T275" s="414"/>
      <c r="U275" s="414"/>
      <c r="X275" s="417"/>
    </row>
    <row r="276" spans="13:24">
      <c r="M276" s="411">
        <v>43736</v>
      </c>
      <c r="N276" s="412">
        <v>83128.931321869401</v>
      </c>
      <c r="O276" s="413">
        <v>-64459.949361747022</v>
      </c>
      <c r="P276" s="413">
        <v>0</v>
      </c>
      <c r="Q276" s="413">
        <v>-1012.912</v>
      </c>
      <c r="R276" s="413">
        <v>343.75578613883937</v>
      </c>
      <c r="S276" s="413">
        <v>14934.886651026944</v>
      </c>
      <c r="T276" s="414"/>
      <c r="U276" s="414"/>
      <c r="X276" s="417"/>
    </row>
    <row r="277" spans="13:24">
      <c r="M277" s="411">
        <v>43737</v>
      </c>
      <c r="N277" s="412">
        <v>83823.527798290961</v>
      </c>
      <c r="O277" s="413">
        <v>-64571.414706192634</v>
      </c>
      <c r="P277" s="413">
        <v>0</v>
      </c>
      <c r="Q277" s="413">
        <v>-914.32</v>
      </c>
      <c r="R277" s="413">
        <v>339.25997177690999</v>
      </c>
      <c r="S277" s="413">
        <v>13150.795933671223</v>
      </c>
      <c r="T277" s="414"/>
      <c r="U277" s="414"/>
      <c r="X277" s="417"/>
    </row>
    <row r="278" spans="13:24">
      <c r="M278" s="411">
        <v>43738</v>
      </c>
      <c r="N278" s="412">
        <v>84214.547948095802</v>
      </c>
      <c r="O278" s="413">
        <v>-68207.679080071743</v>
      </c>
      <c r="P278" s="413">
        <v>48.402999999999999</v>
      </c>
      <c r="Q278" s="413">
        <v>-708.32299999999998</v>
      </c>
      <c r="R278" s="413">
        <v>352.76924558506533</v>
      </c>
      <c r="S278" s="413">
        <v>19089.329067870254</v>
      </c>
      <c r="T278" s="414"/>
      <c r="U278" s="414"/>
      <c r="X278" s="417"/>
    </row>
    <row r="279" spans="13:24">
      <c r="M279" s="411">
        <v>43739</v>
      </c>
      <c r="N279" s="412">
        <v>76717.320392446461</v>
      </c>
      <c r="O279" s="413">
        <v>-56465.1387277139</v>
      </c>
      <c r="P279" s="413">
        <v>0</v>
      </c>
      <c r="Q279" s="413">
        <v>-729.60699999999997</v>
      </c>
      <c r="R279" s="413">
        <v>345.74919641545546</v>
      </c>
      <c r="S279" s="413">
        <v>18908.551768346919</v>
      </c>
      <c r="T279" s="414"/>
      <c r="U279" s="414"/>
      <c r="X279" s="417"/>
    </row>
    <row r="280" spans="13:24">
      <c r="M280" s="411">
        <v>43740</v>
      </c>
      <c r="N280" s="412">
        <v>73053.997257094641</v>
      </c>
      <c r="O280" s="413">
        <v>-51579.146534444561</v>
      </c>
      <c r="P280" s="413">
        <v>1E-3</v>
      </c>
      <c r="Q280" s="413">
        <v>-364.786</v>
      </c>
      <c r="R280" s="413">
        <v>336.93801643655462</v>
      </c>
      <c r="S280" s="413">
        <v>20672.687750573747</v>
      </c>
      <c r="T280" s="414"/>
      <c r="U280" s="414"/>
      <c r="X280" s="417"/>
    </row>
    <row r="281" spans="13:24">
      <c r="M281" s="411">
        <v>43741</v>
      </c>
      <c r="N281" s="412">
        <v>71302.417976579818</v>
      </c>
      <c r="O281" s="413">
        <v>-51080.833421246971</v>
      </c>
      <c r="P281" s="413">
        <v>914.59100000000001</v>
      </c>
      <c r="Q281" s="413">
        <v>-2372.9059999999999</v>
      </c>
      <c r="R281" s="413">
        <v>354.42792043441335</v>
      </c>
      <c r="S281" s="413">
        <v>24143.541444370559</v>
      </c>
      <c r="T281" s="414"/>
      <c r="U281" s="414"/>
      <c r="X281" s="417"/>
    </row>
    <row r="282" spans="13:24">
      <c r="M282" s="411">
        <v>43742</v>
      </c>
      <c r="N282" s="412">
        <v>75645.853993037235</v>
      </c>
      <c r="O282" s="413">
        <v>-53945.224179765799</v>
      </c>
      <c r="P282" s="413">
        <v>381.23599999999999</v>
      </c>
      <c r="Q282" s="413">
        <v>-635.85699999999997</v>
      </c>
      <c r="R282" s="413">
        <v>359.58975457257532</v>
      </c>
      <c r="S282" s="413">
        <v>22796.802557771098</v>
      </c>
      <c r="T282" s="414"/>
      <c r="U282" s="414"/>
      <c r="X282" s="417"/>
    </row>
    <row r="283" spans="13:24">
      <c r="M283" s="411">
        <v>43743</v>
      </c>
      <c r="N283" s="412">
        <v>68247.15370819706</v>
      </c>
      <c r="O283" s="413">
        <v>-44668.395400358691</v>
      </c>
      <c r="P283" s="413">
        <v>0</v>
      </c>
      <c r="Q283" s="413">
        <v>0</v>
      </c>
      <c r="R283" s="413">
        <v>345.18888461877231</v>
      </c>
      <c r="S283" s="413">
        <v>21856.883869113906</v>
      </c>
      <c r="T283" s="414"/>
      <c r="U283" s="414"/>
      <c r="X283" s="417"/>
    </row>
    <row r="284" spans="13:24">
      <c r="M284" s="411">
        <v>43744</v>
      </c>
      <c r="N284" s="412">
        <v>66515.008967190632</v>
      </c>
      <c r="O284" s="413">
        <v>-44063.726131448471</v>
      </c>
      <c r="P284" s="413">
        <v>911.89599999999996</v>
      </c>
      <c r="Q284" s="413">
        <v>0</v>
      </c>
      <c r="R284" s="413">
        <v>355.71535964558871</v>
      </c>
      <c r="S284" s="413">
        <v>22534.718057212467</v>
      </c>
      <c r="T284" s="414"/>
      <c r="U284" s="414"/>
      <c r="X284" s="417"/>
    </row>
    <row r="285" spans="13:24">
      <c r="M285" s="411">
        <v>43745</v>
      </c>
      <c r="N285" s="412">
        <v>81589.048422829408</v>
      </c>
      <c r="O285" s="413">
        <v>-56716.209515771712</v>
      </c>
      <c r="P285" s="413">
        <v>662.61699999999996</v>
      </c>
      <c r="Q285" s="413">
        <v>0</v>
      </c>
      <c r="R285" s="413">
        <v>369.77305467672272</v>
      </c>
      <c r="S285" s="413">
        <v>28027.227819933174</v>
      </c>
      <c r="T285" s="414"/>
      <c r="U285" s="414"/>
      <c r="X285" s="417"/>
    </row>
    <row r="286" spans="13:24">
      <c r="M286" s="411">
        <v>43746</v>
      </c>
      <c r="N286" s="412">
        <v>80672.415866652605</v>
      </c>
      <c r="O286" s="413">
        <v>-54455.578647536662</v>
      </c>
      <c r="P286" s="413">
        <v>0</v>
      </c>
      <c r="Q286" s="413">
        <v>-278.67</v>
      </c>
      <c r="R286" s="413">
        <v>347.77038038549864</v>
      </c>
      <c r="S286" s="413">
        <v>28634.940334804243</v>
      </c>
      <c r="T286" s="414"/>
      <c r="U286" s="414"/>
      <c r="X286" s="417"/>
    </row>
    <row r="287" spans="13:24">
      <c r="M287" s="411">
        <v>43747</v>
      </c>
      <c r="N287" s="412">
        <v>81102.103597425899</v>
      </c>
      <c r="O287" s="413">
        <v>-54264.616520730036</v>
      </c>
      <c r="P287" s="413">
        <v>0</v>
      </c>
      <c r="Q287" s="413">
        <v>-719.12699999999995</v>
      </c>
      <c r="R287" s="413">
        <v>332.49723522737116</v>
      </c>
      <c r="S287" s="413">
        <v>25692.83977602089</v>
      </c>
      <c r="T287" s="414"/>
      <c r="U287" s="414"/>
      <c r="X287" s="417"/>
    </row>
    <row r="288" spans="13:24">
      <c r="M288" s="411">
        <v>43748</v>
      </c>
      <c r="N288" s="412">
        <v>74543.802088827942</v>
      </c>
      <c r="O288" s="413">
        <v>-50484.084819073745</v>
      </c>
      <c r="P288" s="413">
        <v>0</v>
      </c>
      <c r="Q288" s="413">
        <v>-139.035</v>
      </c>
      <c r="R288" s="413">
        <v>339.33043894411867</v>
      </c>
      <c r="S288" s="413">
        <v>25560.337566644899</v>
      </c>
      <c r="T288" s="414"/>
      <c r="U288" s="414"/>
      <c r="X288" s="417"/>
    </row>
    <row r="289" spans="13:24">
      <c r="M289" s="411">
        <v>43749</v>
      </c>
      <c r="N289" s="412">
        <v>78240.599219326949</v>
      </c>
      <c r="O289" s="413">
        <v>-55863.344234623903</v>
      </c>
      <c r="P289" s="413">
        <v>0</v>
      </c>
      <c r="Q289" s="413">
        <v>-342.38799999999998</v>
      </c>
      <c r="R289" s="413">
        <v>360.9972939284973</v>
      </c>
      <c r="S289" s="413">
        <v>23127.04553951458</v>
      </c>
      <c r="T289" s="414"/>
      <c r="U289" s="414"/>
      <c r="X289" s="417"/>
    </row>
    <row r="290" spans="13:24">
      <c r="M290" s="411">
        <v>43750</v>
      </c>
      <c r="N290" s="412">
        <v>75112.548792066678</v>
      </c>
      <c r="O290" s="413">
        <v>-55029.395505855049</v>
      </c>
      <c r="P290" s="413">
        <v>0</v>
      </c>
      <c r="Q290" s="413">
        <v>-470.68400000000003</v>
      </c>
      <c r="R290" s="413">
        <v>355.50370499654184</v>
      </c>
      <c r="S290" s="413">
        <v>17496.469775247344</v>
      </c>
      <c r="T290" s="414"/>
      <c r="U290" s="414"/>
      <c r="X290" s="417"/>
    </row>
    <row r="291" spans="13:24">
      <c r="M291" s="411">
        <v>43751</v>
      </c>
      <c r="N291" s="412">
        <v>78043.304146006965</v>
      </c>
      <c r="O291" s="413">
        <v>-57874.048950311211</v>
      </c>
      <c r="P291" s="413">
        <v>0</v>
      </c>
      <c r="Q291" s="413">
        <v>-351.4</v>
      </c>
      <c r="R291" s="413">
        <v>350.34142137784312</v>
      </c>
      <c r="S291" s="413">
        <v>15994.432451402925</v>
      </c>
      <c r="T291" s="414"/>
      <c r="U291" s="414"/>
      <c r="X291" s="417"/>
    </row>
    <row r="292" spans="13:24">
      <c r="M292" s="411">
        <v>43752</v>
      </c>
      <c r="N292" s="412">
        <v>84197.430108661254</v>
      </c>
      <c r="O292" s="413">
        <v>-65393.001371452687</v>
      </c>
      <c r="P292" s="413">
        <v>0</v>
      </c>
      <c r="Q292" s="413">
        <v>0</v>
      </c>
      <c r="R292" s="413">
        <v>354.43797857594126</v>
      </c>
      <c r="S292" s="413">
        <v>20944.289856605283</v>
      </c>
      <c r="T292" s="414"/>
      <c r="U292" s="414"/>
      <c r="X292" s="417"/>
    </row>
    <row r="293" spans="13:24">
      <c r="M293" s="411">
        <v>43753</v>
      </c>
      <c r="N293" s="412">
        <v>75316.133558392248</v>
      </c>
      <c r="O293" s="413">
        <v>-54031.30393501425</v>
      </c>
      <c r="P293" s="413">
        <v>0</v>
      </c>
      <c r="Q293" s="413">
        <v>-992.11</v>
      </c>
      <c r="R293" s="413">
        <v>351.05765905538442</v>
      </c>
      <c r="S293" s="413">
        <v>20606.826261646263</v>
      </c>
      <c r="T293" s="414"/>
      <c r="U293" s="414"/>
      <c r="X293" s="417"/>
    </row>
    <row r="294" spans="13:24">
      <c r="M294" s="411">
        <v>43754</v>
      </c>
      <c r="N294" s="412">
        <v>73766.118788901789</v>
      </c>
      <c r="O294" s="413">
        <v>-53898.555754826455</v>
      </c>
      <c r="P294" s="413">
        <v>0</v>
      </c>
      <c r="Q294" s="413">
        <v>-1169.912</v>
      </c>
      <c r="R294" s="413">
        <v>364.00974098418669</v>
      </c>
      <c r="S294" s="413">
        <v>22707.142455074223</v>
      </c>
      <c r="T294" s="414"/>
      <c r="U294" s="414"/>
      <c r="X294" s="417"/>
    </row>
    <row r="295" spans="13:24">
      <c r="M295" s="411">
        <v>43755</v>
      </c>
      <c r="N295" s="412">
        <v>73968.720329148651</v>
      </c>
      <c r="O295" s="413">
        <v>-52919.871294440345</v>
      </c>
      <c r="P295" s="413">
        <v>0</v>
      </c>
      <c r="Q295" s="413">
        <v>-693.22900000000004</v>
      </c>
      <c r="R295" s="413">
        <v>362.54316793883862</v>
      </c>
      <c r="S295" s="413">
        <v>23076.4707021389</v>
      </c>
      <c r="T295" s="414"/>
      <c r="U295" s="414"/>
      <c r="X295" s="417"/>
    </row>
    <row r="296" spans="13:24">
      <c r="M296" s="411">
        <v>43756</v>
      </c>
      <c r="N296" s="412">
        <v>75686.804515244236</v>
      </c>
      <c r="O296" s="413">
        <v>-53073.067834159723</v>
      </c>
      <c r="P296" s="413">
        <v>0</v>
      </c>
      <c r="Q296" s="413">
        <v>-742.50900000000001</v>
      </c>
      <c r="R296" s="413">
        <v>359.09470215427052</v>
      </c>
      <c r="S296" s="413">
        <v>20918.771896893453</v>
      </c>
      <c r="T296" s="414"/>
      <c r="U296" s="414"/>
      <c r="X296" s="417"/>
    </row>
    <row r="297" spans="13:24">
      <c r="M297" s="411">
        <v>43757</v>
      </c>
      <c r="N297" s="412">
        <v>80316.846713788371</v>
      </c>
      <c r="O297" s="413">
        <v>-60172.317755037446</v>
      </c>
      <c r="P297" s="413">
        <v>0</v>
      </c>
      <c r="Q297" s="413">
        <v>0</v>
      </c>
      <c r="R297" s="413">
        <v>348.35754536826965</v>
      </c>
      <c r="S297" s="413">
        <v>19745.425902100473</v>
      </c>
      <c r="T297" s="414"/>
      <c r="U297" s="414"/>
      <c r="X297" s="417"/>
    </row>
    <row r="298" spans="13:24">
      <c r="M298" s="411">
        <v>43758</v>
      </c>
      <c r="N298" s="412">
        <v>78686.214790589715</v>
      </c>
      <c r="O298" s="413">
        <v>-58507.031332419028</v>
      </c>
      <c r="P298" s="413">
        <v>1747.7180000000001</v>
      </c>
      <c r="Q298" s="413">
        <v>0</v>
      </c>
      <c r="R298" s="413">
        <v>341.84906450655984</v>
      </c>
      <c r="S298" s="413">
        <v>20198.740769010328</v>
      </c>
      <c r="T298" s="414"/>
      <c r="U298" s="414"/>
      <c r="X298" s="417"/>
    </row>
    <row r="299" spans="13:24">
      <c r="M299" s="411">
        <v>43759</v>
      </c>
      <c r="N299" s="412">
        <v>78156.106129338528</v>
      </c>
      <c r="O299" s="413">
        <v>-58341.78288849035</v>
      </c>
      <c r="P299" s="413">
        <v>974.55499999999995</v>
      </c>
      <c r="Q299" s="413">
        <v>0</v>
      </c>
      <c r="R299" s="413">
        <v>361.1559528566662</v>
      </c>
      <c r="S299" s="413">
        <v>22240.927287481241</v>
      </c>
      <c r="T299" s="414"/>
      <c r="U299" s="414"/>
      <c r="X299" s="417"/>
    </row>
    <row r="300" spans="13:24">
      <c r="M300" s="411">
        <v>43760</v>
      </c>
      <c r="N300" s="412">
        <v>77713.99620213102</v>
      </c>
      <c r="O300" s="413">
        <v>-56236.785525899359</v>
      </c>
      <c r="P300" s="413">
        <v>0</v>
      </c>
      <c r="Q300" s="413">
        <v>0</v>
      </c>
      <c r="R300" s="413">
        <v>362.52569998356938</v>
      </c>
      <c r="S300" s="413">
        <v>22278.788041838001</v>
      </c>
      <c r="T300" s="414"/>
      <c r="U300" s="414"/>
      <c r="X300" s="417"/>
    </row>
    <row r="301" spans="13:24">
      <c r="M301" s="411">
        <v>43761</v>
      </c>
      <c r="N301" s="412">
        <v>79195.013187045057</v>
      </c>
      <c r="O301" s="413">
        <v>-57021.307099905061</v>
      </c>
      <c r="P301" s="413">
        <v>0</v>
      </c>
      <c r="Q301" s="413">
        <v>0</v>
      </c>
      <c r="R301" s="413">
        <v>310.10166053011613</v>
      </c>
      <c r="S301" s="413">
        <v>22151.813339130062</v>
      </c>
      <c r="T301" s="414"/>
      <c r="U301" s="414"/>
      <c r="X301" s="417"/>
    </row>
    <row r="302" spans="13:24">
      <c r="M302" s="411">
        <v>43762</v>
      </c>
      <c r="N302" s="412">
        <v>75174.169216162045</v>
      </c>
      <c r="O302" s="413">
        <v>-54919.745753771502</v>
      </c>
      <c r="P302" s="413">
        <v>0</v>
      </c>
      <c r="Q302" s="413">
        <v>0</v>
      </c>
      <c r="R302" s="413">
        <v>301.30475938774106</v>
      </c>
      <c r="S302" s="413">
        <v>21505.885470445861</v>
      </c>
      <c r="T302" s="414"/>
      <c r="U302" s="414"/>
      <c r="X302" s="417"/>
    </row>
    <row r="303" spans="13:24">
      <c r="M303" s="411">
        <v>43763</v>
      </c>
      <c r="N303" s="412">
        <v>82820.957906952215</v>
      </c>
      <c r="O303" s="413">
        <v>-61498.736153602702</v>
      </c>
      <c r="P303" s="413">
        <v>0</v>
      </c>
      <c r="Q303" s="413">
        <v>0</v>
      </c>
      <c r="R303" s="413">
        <v>309.98097560209118</v>
      </c>
      <c r="S303" s="413">
        <v>20883.369425409808</v>
      </c>
      <c r="T303" s="414"/>
      <c r="U303" s="414"/>
      <c r="X303" s="417"/>
    </row>
    <row r="304" spans="13:24">
      <c r="M304" s="411">
        <v>43764</v>
      </c>
      <c r="N304" s="412">
        <v>82463.429686675823</v>
      </c>
      <c r="O304" s="413">
        <v>-60888.301508597957</v>
      </c>
      <c r="P304" s="413">
        <v>0</v>
      </c>
      <c r="Q304" s="413">
        <v>0</v>
      </c>
      <c r="R304" s="413">
        <v>297.16596644391018</v>
      </c>
      <c r="S304" s="413">
        <v>17925.671783201295</v>
      </c>
      <c r="T304" s="414"/>
      <c r="U304" s="414"/>
      <c r="X304" s="417"/>
    </row>
    <row r="305" spans="13:24">
      <c r="M305" s="411">
        <v>43765</v>
      </c>
      <c r="N305" s="412">
        <v>77566.246439497845</v>
      </c>
      <c r="O305" s="413">
        <v>-56022.512923304152</v>
      </c>
      <c r="P305" s="413">
        <v>0</v>
      </c>
      <c r="Q305" s="413">
        <v>0</v>
      </c>
      <c r="R305" s="413">
        <v>288.64125245145561</v>
      </c>
      <c r="S305" s="413">
        <v>17846.479282697892</v>
      </c>
      <c r="T305" s="414"/>
      <c r="U305" s="414"/>
      <c r="X305" s="417"/>
    </row>
    <row r="306" spans="13:24">
      <c r="M306" s="411">
        <v>43766</v>
      </c>
      <c r="N306" s="412">
        <v>85490.799662411649</v>
      </c>
      <c r="O306" s="413">
        <v>-63335.847663255627</v>
      </c>
      <c r="P306" s="413">
        <v>0</v>
      </c>
      <c r="Q306" s="413">
        <v>-1885.3899999999999</v>
      </c>
      <c r="R306" s="413">
        <v>298.37711440403712</v>
      </c>
      <c r="S306" s="413">
        <v>24882.892448423081</v>
      </c>
      <c r="T306" s="414"/>
      <c r="U306" s="414"/>
      <c r="X306" s="417"/>
    </row>
    <row r="307" spans="13:24">
      <c r="M307" s="411">
        <v>43767</v>
      </c>
      <c r="N307" s="412">
        <v>90798.510391391494</v>
      </c>
      <c r="O307" s="413">
        <v>-63448.045152442246</v>
      </c>
      <c r="P307" s="413">
        <v>148.70500000000001</v>
      </c>
      <c r="Q307" s="413">
        <v>-1862.3430000000001</v>
      </c>
      <c r="R307" s="413">
        <v>314.59392845399702</v>
      </c>
      <c r="S307" s="413">
        <v>30381.275857733479</v>
      </c>
      <c r="T307" s="414"/>
      <c r="U307" s="414"/>
      <c r="X307" s="417"/>
    </row>
    <row r="308" spans="13:24">
      <c r="M308" s="411">
        <v>43768</v>
      </c>
      <c r="N308" s="412">
        <v>93532.347294018371</v>
      </c>
      <c r="O308" s="413">
        <v>-61115.474206139894</v>
      </c>
      <c r="P308" s="413">
        <v>0</v>
      </c>
      <c r="Q308" s="413">
        <v>-1005.1279999999999</v>
      </c>
      <c r="R308" s="413">
        <v>305.72979132855755</v>
      </c>
      <c r="S308" s="413">
        <v>33006.946341153605</v>
      </c>
      <c r="T308" s="414"/>
      <c r="U308" s="414"/>
      <c r="X308" s="417"/>
    </row>
    <row r="309" spans="13:24">
      <c r="M309" s="411">
        <v>43769</v>
      </c>
      <c r="N309" s="412">
        <v>92928.614832788284</v>
      </c>
      <c r="O309" s="413">
        <v>-55329.768962970775</v>
      </c>
      <c r="P309" s="413">
        <v>2259.8229999999999</v>
      </c>
      <c r="Q309" s="413">
        <v>-2750.8559999999998</v>
      </c>
      <c r="R309" s="413">
        <v>306.99622085503643</v>
      </c>
      <c r="S309" s="413">
        <v>35145.539444972928</v>
      </c>
      <c r="T309" s="414"/>
      <c r="U309" s="414"/>
      <c r="X309" s="417"/>
    </row>
    <row r="310" spans="13:24">
      <c r="M310" s="411">
        <v>43770</v>
      </c>
      <c r="N310" s="412">
        <v>82767.643211309231</v>
      </c>
      <c r="O310" s="413">
        <v>-51262.78510391392</v>
      </c>
      <c r="P310" s="413">
        <v>0</v>
      </c>
      <c r="Q310" s="413">
        <v>0</v>
      </c>
      <c r="R310" s="413">
        <v>299.35799687190138</v>
      </c>
      <c r="S310" s="413">
        <v>31980.70515974125</v>
      </c>
      <c r="T310" s="414"/>
      <c r="U310" s="414"/>
      <c r="X310" s="417"/>
    </row>
    <row r="311" spans="13:24">
      <c r="M311" s="411">
        <v>43771</v>
      </c>
      <c r="N311" s="412">
        <v>80027.897457537721</v>
      </c>
      <c r="O311" s="413">
        <v>-51795.341280725821</v>
      </c>
      <c r="P311" s="413">
        <v>0</v>
      </c>
      <c r="Q311" s="413">
        <v>0</v>
      </c>
      <c r="R311" s="413">
        <v>290.16779828768813</v>
      </c>
      <c r="S311" s="413">
        <v>26482.323149323885</v>
      </c>
      <c r="T311" s="414"/>
      <c r="U311" s="414"/>
      <c r="X311" s="417"/>
    </row>
    <row r="312" spans="13:24">
      <c r="M312" s="411">
        <v>43772</v>
      </c>
      <c r="N312" s="412">
        <v>78897.369975735841</v>
      </c>
      <c r="O312" s="413">
        <v>-48948.891233252449</v>
      </c>
      <c r="P312" s="413">
        <v>0</v>
      </c>
      <c r="Q312" s="413">
        <v>0</v>
      </c>
      <c r="R312" s="413">
        <v>294.8569513041428</v>
      </c>
      <c r="S312" s="413">
        <v>24825.85569825237</v>
      </c>
      <c r="T312" s="414"/>
      <c r="U312" s="414"/>
      <c r="X312" s="417"/>
    </row>
    <row r="313" spans="13:24">
      <c r="M313" s="411">
        <v>43773</v>
      </c>
      <c r="N313" s="412">
        <v>79353.898090515882</v>
      </c>
      <c r="O313" s="413">
        <v>-54548.72876885748</v>
      </c>
      <c r="P313" s="413">
        <v>0</v>
      </c>
      <c r="Q313" s="413">
        <v>-722.79</v>
      </c>
      <c r="R313" s="413">
        <v>303.67808674817394</v>
      </c>
      <c r="S313" s="413">
        <v>26873.164470444346</v>
      </c>
      <c r="T313" s="414"/>
      <c r="U313" s="414"/>
      <c r="X313" s="417"/>
    </row>
    <row r="314" spans="13:24">
      <c r="M314" s="411">
        <v>43774</v>
      </c>
      <c r="N314" s="412">
        <v>88907.424833843237</v>
      </c>
      <c r="O314" s="413">
        <v>-60712.681717480751</v>
      </c>
      <c r="P314" s="413">
        <v>0</v>
      </c>
      <c r="Q314" s="413">
        <v>0</v>
      </c>
      <c r="R314" s="413">
        <v>337.96372848783511</v>
      </c>
      <c r="S314" s="413">
        <v>29622.622563585206</v>
      </c>
      <c r="T314" s="414"/>
      <c r="U314" s="414"/>
      <c r="X314" s="417"/>
    </row>
    <row r="315" spans="13:24">
      <c r="M315" s="411">
        <v>43775</v>
      </c>
      <c r="N315" s="412">
        <v>89359.430319653969</v>
      </c>
      <c r="O315" s="413">
        <v>-61465.447832049795</v>
      </c>
      <c r="P315" s="413">
        <v>0</v>
      </c>
      <c r="Q315" s="413">
        <v>-276.02699999999999</v>
      </c>
      <c r="R315" s="413">
        <v>343.03009384029428</v>
      </c>
      <c r="S315" s="413">
        <v>29258.768875084705</v>
      </c>
      <c r="T315" s="414"/>
      <c r="U315" s="414"/>
      <c r="X315" s="417"/>
    </row>
    <row r="316" spans="13:24">
      <c r="M316" s="411">
        <v>43776</v>
      </c>
      <c r="N316" s="412">
        <v>92765.266378309971</v>
      </c>
      <c r="O316" s="413">
        <v>-64407.321447410068</v>
      </c>
      <c r="P316" s="413">
        <v>0</v>
      </c>
      <c r="Q316" s="413">
        <v>0</v>
      </c>
      <c r="R316" s="413">
        <v>345.57138617926239</v>
      </c>
      <c r="S316" s="413">
        <v>28659.279864751141</v>
      </c>
      <c r="T316" s="414"/>
      <c r="U316" s="414"/>
      <c r="X316" s="417"/>
    </row>
    <row r="317" spans="13:24">
      <c r="M317" s="411">
        <v>43777</v>
      </c>
      <c r="N317" s="412">
        <v>89879.386011182622</v>
      </c>
      <c r="O317" s="413">
        <v>-61318.353201814542</v>
      </c>
      <c r="P317" s="413">
        <v>0</v>
      </c>
      <c r="Q317" s="413">
        <v>-147.749</v>
      </c>
      <c r="R317" s="413">
        <v>355.79009523067486</v>
      </c>
      <c r="S317" s="413">
        <v>28596.813968617917</v>
      </c>
      <c r="T317" s="414"/>
      <c r="U317" s="414"/>
      <c r="X317" s="417"/>
    </row>
    <row r="318" spans="13:24">
      <c r="M318" s="411">
        <v>43778</v>
      </c>
      <c r="N318" s="412">
        <v>89085.493195484756</v>
      </c>
      <c r="O318" s="413">
        <v>-61267.259204557449</v>
      </c>
      <c r="P318" s="413">
        <v>0</v>
      </c>
      <c r="Q318" s="413">
        <v>0</v>
      </c>
      <c r="R318" s="413">
        <v>349.80132319867784</v>
      </c>
      <c r="S318" s="413">
        <v>27081.795996950299</v>
      </c>
      <c r="T318" s="414"/>
      <c r="U318" s="414"/>
      <c r="X318" s="417"/>
    </row>
    <row r="319" spans="13:24">
      <c r="M319" s="411">
        <v>43779</v>
      </c>
      <c r="N319" s="412">
        <v>92962.912754509976</v>
      </c>
      <c r="O319" s="413">
        <v>-63594.793754615472</v>
      </c>
      <c r="P319" s="413">
        <v>0</v>
      </c>
      <c r="Q319" s="413">
        <v>0</v>
      </c>
      <c r="R319" s="413">
        <v>350.35002686756366</v>
      </c>
      <c r="S319" s="413">
        <v>30778.248109097971</v>
      </c>
      <c r="T319" s="414"/>
      <c r="U319" s="414"/>
      <c r="X319" s="417"/>
    </row>
    <row r="320" spans="13:24">
      <c r="M320" s="411">
        <v>43780</v>
      </c>
      <c r="N320" s="412">
        <v>93748.817385800183</v>
      </c>
      <c r="O320" s="413">
        <v>-62377.304567992403</v>
      </c>
      <c r="P320" s="413">
        <v>870.65499999999997</v>
      </c>
      <c r="Q320" s="413">
        <v>0</v>
      </c>
      <c r="R320" s="413">
        <v>358.42330464673978</v>
      </c>
      <c r="S320" s="413">
        <v>34374.271421969992</v>
      </c>
      <c r="T320" s="414"/>
      <c r="U320" s="414"/>
      <c r="X320" s="417"/>
    </row>
    <row r="321" spans="13:24">
      <c r="M321" s="411">
        <v>43781</v>
      </c>
      <c r="N321" s="412">
        <v>91280.658297288741</v>
      </c>
      <c r="O321" s="413">
        <v>-59610.405106023842</v>
      </c>
      <c r="P321" s="413">
        <v>1690.2090000000001</v>
      </c>
      <c r="Q321" s="413">
        <v>0</v>
      </c>
      <c r="R321" s="413">
        <v>352.94285532618329</v>
      </c>
      <c r="S321" s="413">
        <v>33679.429251647998</v>
      </c>
      <c r="T321" s="414"/>
      <c r="U321" s="414"/>
      <c r="X321" s="417"/>
    </row>
    <row r="322" spans="13:24">
      <c r="M322" s="411">
        <v>43782</v>
      </c>
      <c r="N322" s="412">
        <v>97405.677814115406</v>
      </c>
      <c r="O322" s="413">
        <v>-63315.209410275354</v>
      </c>
      <c r="P322" s="413">
        <v>1571.809</v>
      </c>
      <c r="Q322" s="413">
        <v>0</v>
      </c>
      <c r="R322" s="413">
        <v>350.69007230554934</v>
      </c>
      <c r="S322" s="413">
        <v>35169.845561428505</v>
      </c>
      <c r="T322" s="414"/>
      <c r="U322" s="414"/>
      <c r="X322" s="417"/>
    </row>
    <row r="323" spans="13:24">
      <c r="M323" s="411">
        <v>43783</v>
      </c>
      <c r="N323" s="412">
        <v>95846.72328304674</v>
      </c>
      <c r="O323" s="413">
        <v>-61211.281780778561</v>
      </c>
      <c r="P323" s="413">
        <v>2724.3589999999999</v>
      </c>
      <c r="Q323" s="413">
        <v>0</v>
      </c>
      <c r="R323" s="413">
        <v>357.32223738723189</v>
      </c>
      <c r="S323" s="413">
        <v>34186.021580766814</v>
      </c>
      <c r="T323" s="414"/>
      <c r="U323" s="414"/>
      <c r="X323" s="417"/>
    </row>
    <row r="324" spans="13:24">
      <c r="M324" s="411">
        <v>43784</v>
      </c>
      <c r="N324" s="412">
        <v>93360.333368498788</v>
      </c>
      <c r="O324" s="413">
        <v>-63561.841966452164</v>
      </c>
      <c r="P324" s="413">
        <v>0</v>
      </c>
      <c r="Q324" s="413">
        <v>0</v>
      </c>
      <c r="R324" s="413">
        <v>357.55746456874073</v>
      </c>
      <c r="S324" s="413">
        <v>30558.205290760441</v>
      </c>
      <c r="T324" s="414"/>
      <c r="U324" s="414"/>
      <c r="X324" s="417"/>
    </row>
    <row r="325" spans="13:24">
      <c r="M325" s="411">
        <v>43785</v>
      </c>
      <c r="N325" s="412">
        <v>88950.907268699229</v>
      </c>
      <c r="O325" s="413">
        <v>-62180.174068994616</v>
      </c>
      <c r="P325" s="413">
        <v>0</v>
      </c>
      <c r="Q325" s="413">
        <v>-764.89400000000001</v>
      </c>
      <c r="R325" s="413">
        <v>346.28029125447733</v>
      </c>
      <c r="S325" s="413">
        <v>25845.817756454173</v>
      </c>
      <c r="T325" s="414"/>
      <c r="U325" s="414"/>
      <c r="X325" s="417"/>
    </row>
    <row r="326" spans="13:24">
      <c r="M326" s="411">
        <v>43786</v>
      </c>
      <c r="N326" s="412">
        <v>87801.19949361746</v>
      </c>
      <c r="O326" s="413">
        <v>-62723.609030488449</v>
      </c>
      <c r="P326" s="413">
        <v>0</v>
      </c>
      <c r="Q326" s="413">
        <v>-506.8</v>
      </c>
      <c r="R326" s="413">
        <v>337.09137706251306</v>
      </c>
      <c r="S326" s="413">
        <v>22793.233235390366</v>
      </c>
      <c r="T326" s="414"/>
      <c r="U326" s="414"/>
      <c r="X326" s="417"/>
    </row>
    <row r="327" spans="13:24">
      <c r="M327" s="411">
        <v>43787</v>
      </c>
      <c r="N327" s="412">
        <v>90200.050638252971</v>
      </c>
      <c r="O327" s="413">
        <v>-60921.792383162785</v>
      </c>
      <c r="P327" s="413">
        <v>0</v>
      </c>
      <c r="Q327" s="413">
        <v>-356.59699999999998</v>
      </c>
      <c r="R327" s="413">
        <v>322.252946402416</v>
      </c>
      <c r="S327" s="413">
        <v>29784.813230637199</v>
      </c>
      <c r="T327" s="414"/>
      <c r="U327" s="414"/>
      <c r="X327" s="417"/>
    </row>
    <row r="328" spans="13:24">
      <c r="M328" s="411">
        <v>43788</v>
      </c>
      <c r="N328" s="412">
        <v>85560.610823926589</v>
      </c>
      <c r="O328" s="413">
        <v>-57750.158244540566</v>
      </c>
      <c r="P328" s="413">
        <v>777.27599999999995</v>
      </c>
      <c r="Q328" s="413">
        <v>0</v>
      </c>
      <c r="R328" s="413">
        <v>322.34800244479038</v>
      </c>
      <c r="S328" s="413">
        <v>32267.280010179551</v>
      </c>
      <c r="T328" s="414"/>
      <c r="U328" s="414"/>
      <c r="X328" s="417"/>
    </row>
    <row r="329" spans="13:24">
      <c r="M329" s="411">
        <v>43789</v>
      </c>
      <c r="N329" s="412">
        <v>86379.0157189577</v>
      </c>
      <c r="O329" s="413">
        <v>-58609.507331997047</v>
      </c>
      <c r="P329" s="413">
        <v>0</v>
      </c>
      <c r="Q329" s="413">
        <v>0</v>
      </c>
      <c r="R329" s="413">
        <v>341.97374699340861</v>
      </c>
      <c r="S329" s="413">
        <v>31626.38923060743</v>
      </c>
      <c r="T329" s="414"/>
      <c r="U329" s="414"/>
      <c r="X329" s="417"/>
    </row>
    <row r="330" spans="13:24">
      <c r="M330" s="411">
        <v>43790</v>
      </c>
      <c r="N330" s="412">
        <v>95569.789007279251</v>
      </c>
      <c r="O330" s="413">
        <v>-67230.936807680133</v>
      </c>
      <c r="P330" s="413">
        <v>3760.3409999999999</v>
      </c>
      <c r="Q330" s="413">
        <v>0</v>
      </c>
      <c r="R330" s="413">
        <v>348.95872209013169</v>
      </c>
      <c r="S330" s="413">
        <v>30091.279677988685</v>
      </c>
      <c r="T330" s="414"/>
      <c r="U330" s="414"/>
      <c r="X330" s="417"/>
    </row>
    <row r="331" spans="13:24">
      <c r="M331" s="411">
        <v>43791</v>
      </c>
      <c r="N331" s="412">
        <v>93946.563983542568</v>
      </c>
      <c r="O331" s="413">
        <v>-67211.129866019619</v>
      </c>
      <c r="P331" s="413">
        <v>2866.5509999999999</v>
      </c>
      <c r="Q331" s="413">
        <v>0</v>
      </c>
      <c r="R331" s="413">
        <v>339.78569001209797</v>
      </c>
      <c r="S331" s="413">
        <v>28772.524561041169</v>
      </c>
      <c r="T331" s="414"/>
      <c r="U331" s="414"/>
      <c r="X331" s="417"/>
    </row>
    <row r="332" spans="13:24">
      <c r="M332" s="411">
        <v>43792</v>
      </c>
      <c r="N332" s="412">
        <v>93180.250026374095</v>
      </c>
      <c r="O332" s="413">
        <v>-66395.092309315325</v>
      </c>
      <c r="P332" s="413">
        <v>0</v>
      </c>
      <c r="Q332" s="413">
        <v>0</v>
      </c>
      <c r="R332" s="413">
        <v>333.88141023883156</v>
      </c>
      <c r="S332" s="413">
        <v>25036.570754101875</v>
      </c>
      <c r="T332" s="414"/>
      <c r="U332" s="414"/>
      <c r="X332" s="417"/>
    </row>
    <row r="333" spans="13:24">
      <c r="M333" s="411">
        <v>43793</v>
      </c>
      <c r="N333" s="412">
        <v>93190.942082498164</v>
      </c>
      <c r="O333" s="413">
        <v>-66535.018461863074</v>
      </c>
      <c r="P333" s="413">
        <v>754.39099999999996</v>
      </c>
      <c r="Q333" s="413">
        <v>0</v>
      </c>
      <c r="R333" s="413">
        <v>333.49149341067931</v>
      </c>
      <c r="S333" s="413">
        <v>27343.582815487345</v>
      </c>
      <c r="T333" s="414"/>
      <c r="U333" s="414"/>
      <c r="X333" s="417"/>
    </row>
    <row r="334" spans="13:24">
      <c r="M334" s="411">
        <v>43794</v>
      </c>
      <c r="N334" s="412">
        <v>94663.77360481066</v>
      </c>
      <c r="O334" s="413">
        <v>-67315.856102964448</v>
      </c>
      <c r="P334" s="413">
        <v>544.30499999999995</v>
      </c>
      <c r="Q334" s="413">
        <v>0</v>
      </c>
      <c r="R334" s="413">
        <v>344.38436767695424</v>
      </c>
      <c r="S334" s="413">
        <v>31960.475626949399</v>
      </c>
      <c r="T334" s="414"/>
      <c r="U334" s="414"/>
      <c r="X334" s="417"/>
    </row>
    <row r="335" spans="13:24">
      <c r="M335" s="411">
        <v>43795</v>
      </c>
      <c r="N335" s="412">
        <v>94869.627597847881</v>
      </c>
      <c r="O335" s="413">
        <v>-67253.635404578556</v>
      </c>
      <c r="P335" s="413">
        <v>2653.7429999999999</v>
      </c>
      <c r="Q335" s="413">
        <v>0</v>
      </c>
      <c r="R335" s="413">
        <v>348.21647385114488</v>
      </c>
      <c r="S335" s="413">
        <v>32815.033480261503</v>
      </c>
      <c r="T335" s="414"/>
      <c r="U335" s="414"/>
      <c r="X335" s="417"/>
    </row>
    <row r="336" spans="13:24">
      <c r="M336" s="411">
        <v>43796</v>
      </c>
      <c r="N336" s="412">
        <v>97439.542145795975</v>
      </c>
      <c r="O336" s="413">
        <v>-63184.66926891022</v>
      </c>
      <c r="P336" s="413">
        <v>3371.0350000000003</v>
      </c>
      <c r="Q336" s="413">
        <v>-1386.1379999999999</v>
      </c>
      <c r="R336" s="413">
        <v>351.4688414536194</v>
      </c>
      <c r="S336" s="413">
        <v>32679.058206856302</v>
      </c>
      <c r="T336" s="414"/>
      <c r="U336" s="414"/>
      <c r="X336" s="417"/>
    </row>
    <row r="337" spans="13:24">
      <c r="M337" s="411">
        <v>43797</v>
      </c>
      <c r="N337" s="412">
        <v>96206.496465871925</v>
      </c>
      <c r="O337" s="413">
        <v>-66370.014769490444</v>
      </c>
      <c r="P337" s="413">
        <v>2858.9540000000002</v>
      </c>
      <c r="Q337" s="413">
        <v>-1649.223</v>
      </c>
      <c r="R337" s="413">
        <v>362.6244680316496</v>
      </c>
      <c r="S337" s="413">
        <v>30836.139720535906</v>
      </c>
      <c r="T337" s="414"/>
      <c r="U337" s="414"/>
      <c r="X337" s="417"/>
    </row>
    <row r="338" spans="13:24">
      <c r="M338" s="411">
        <v>43798</v>
      </c>
      <c r="N338" s="412">
        <v>94647.854204029965</v>
      </c>
      <c r="O338" s="413">
        <v>-62213.102647958651</v>
      </c>
      <c r="P338" s="413">
        <v>440.76900000000001</v>
      </c>
      <c r="Q338" s="413">
        <v>0</v>
      </c>
      <c r="R338" s="413">
        <v>364.96256392167822</v>
      </c>
      <c r="S338" s="413">
        <v>31754.656587065638</v>
      </c>
      <c r="T338" s="414"/>
      <c r="U338" s="414"/>
      <c r="X338" s="417"/>
    </row>
    <row r="339" spans="13:24">
      <c r="M339" s="411">
        <v>43799</v>
      </c>
      <c r="N339" s="412">
        <v>87612.551956957483</v>
      </c>
      <c r="O339" s="413">
        <v>-58651.505433062564</v>
      </c>
      <c r="P339" s="413">
        <v>981.74900000000002</v>
      </c>
      <c r="Q339" s="413">
        <v>0</v>
      </c>
      <c r="R339" s="413">
        <v>368.19215309759903</v>
      </c>
      <c r="S339" s="413">
        <v>32664.14207786497</v>
      </c>
      <c r="T339" s="414"/>
      <c r="U339" s="414"/>
      <c r="X339" s="417"/>
    </row>
    <row r="340" spans="13:24">
      <c r="M340" s="411">
        <v>43800</v>
      </c>
      <c r="N340" s="412">
        <v>91886.081865175671</v>
      </c>
      <c r="O340" s="413">
        <v>-61802.000210992723</v>
      </c>
      <c r="P340" s="413">
        <v>4886.7110000000002</v>
      </c>
      <c r="Q340" s="413">
        <v>0</v>
      </c>
      <c r="R340" s="413">
        <v>366.1285439601948</v>
      </c>
      <c r="S340" s="413">
        <v>34681.131609643235</v>
      </c>
      <c r="T340" s="414"/>
      <c r="U340" s="414"/>
      <c r="X340" s="417"/>
    </row>
    <row r="341" spans="13:24">
      <c r="M341" s="411">
        <v>43801</v>
      </c>
      <c r="N341" s="412">
        <v>91135.518514611249</v>
      </c>
      <c r="O341" s="413">
        <v>-59824.556387804631</v>
      </c>
      <c r="P341" s="413">
        <v>7027.9079999999994</v>
      </c>
      <c r="Q341" s="413">
        <v>0</v>
      </c>
      <c r="R341" s="413">
        <v>362.89982203036573</v>
      </c>
      <c r="S341" s="413">
        <v>38948.770523272411</v>
      </c>
      <c r="T341" s="414"/>
      <c r="U341" s="414"/>
      <c r="X341" s="417"/>
    </row>
    <row r="342" spans="13:24">
      <c r="M342" s="411">
        <v>43802</v>
      </c>
      <c r="N342" s="412">
        <v>95646.405739002017</v>
      </c>
      <c r="O342" s="413">
        <v>-62263.932904314803</v>
      </c>
      <c r="P342" s="413">
        <v>6822.3619999999992</v>
      </c>
      <c r="Q342" s="413">
        <v>0</v>
      </c>
      <c r="R342" s="413">
        <v>366.51811507063036</v>
      </c>
      <c r="S342" s="413">
        <v>38818.206670173917</v>
      </c>
      <c r="T342" s="414"/>
      <c r="U342" s="414"/>
      <c r="X342" s="417"/>
    </row>
    <row r="343" spans="13:24">
      <c r="M343" s="411">
        <v>43803</v>
      </c>
      <c r="N343" s="412">
        <v>96284.647114674532</v>
      </c>
      <c r="O343" s="413">
        <v>-61188.524105918346</v>
      </c>
      <c r="P343" s="413">
        <v>4908.0580000000009</v>
      </c>
      <c r="Q343" s="413">
        <v>0</v>
      </c>
      <c r="R343" s="413">
        <v>366.00328396472054</v>
      </c>
      <c r="S343" s="413">
        <v>39991.132859478195</v>
      </c>
      <c r="T343" s="414"/>
      <c r="U343" s="414"/>
      <c r="X343" s="417"/>
    </row>
    <row r="344" spans="13:24">
      <c r="M344" s="411">
        <v>43804</v>
      </c>
      <c r="N344" s="412">
        <v>100495.36132503429</v>
      </c>
      <c r="O344" s="413">
        <v>-67209.204557442776</v>
      </c>
      <c r="P344" s="413">
        <v>3038.6790000000001</v>
      </c>
      <c r="Q344" s="413">
        <v>0</v>
      </c>
      <c r="R344" s="413">
        <v>377.17889661496667</v>
      </c>
      <c r="S344" s="413">
        <v>41976.11563171124</v>
      </c>
      <c r="T344" s="414"/>
      <c r="U344" s="414"/>
      <c r="X344" s="417"/>
    </row>
    <row r="345" spans="13:24">
      <c r="M345" s="411">
        <v>43805</v>
      </c>
      <c r="N345" s="412">
        <v>99491.749129655043</v>
      </c>
      <c r="O345" s="413">
        <v>-63166.390969511551</v>
      </c>
      <c r="P345" s="413">
        <v>3491.0320000000002</v>
      </c>
      <c r="Q345" s="413">
        <v>0</v>
      </c>
      <c r="R345" s="413">
        <v>379.7517723667134</v>
      </c>
      <c r="S345" s="413">
        <v>39182.907543843743</v>
      </c>
      <c r="T345" s="414"/>
      <c r="U345" s="414"/>
      <c r="X345" s="417"/>
    </row>
    <row r="346" spans="13:24">
      <c r="M346" s="411">
        <v>43806</v>
      </c>
      <c r="N346" s="412">
        <v>97798.658086296025</v>
      </c>
      <c r="O346" s="413">
        <v>-64099.368076801351</v>
      </c>
      <c r="P346" s="413">
        <v>1273.4850000000001</v>
      </c>
      <c r="Q346" s="413">
        <v>-572.928</v>
      </c>
      <c r="R346" s="413">
        <v>372.66814161844309</v>
      </c>
      <c r="S346" s="413">
        <v>31992.185673032043</v>
      </c>
      <c r="T346" s="414"/>
      <c r="U346" s="414"/>
      <c r="X346" s="417"/>
    </row>
    <row r="347" spans="13:24">
      <c r="M347" s="411">
        <v>43807</v>
      </c>
      <c r="N347" s="412">
        <v>97179.074796919507</v>
      </c>
      <c r="O347" s="413">
        <v>-61338.0905158772</v>
      </c>
      <c r="P347" s="413">
        <v>1251.903</v>
      </c>
      <c r="Q347" s="413">
        <v>-1063.1679999999999</v>
      </c>
      <c r="R347" s="413">
        <v>370.67311991669158</v>
      </c>
      <c r="S347" s="413">
        <v>29842.096818776041</v>
      </c>
      <c r="T347" s="414"/>
      <c r="U347" s="414"/>
      <c r="X347" s="417"/>
    </row>
    <row r="348" spans="13:24">
      <c r="M348" s="411">
        <v>43808</v>
      </c>
      <c r="N348" s="412">
        <v>98735.066990188832</v>
      </c>
      <c r="O348" s="413">
        <v>-64395.283257727606</v>
      </c>
      <c r="P348" s="413">
        <v>562.35900000000004</v>
      </c>
      <c r="Q348" s="413">
        <v>-1380.357</v>
      </c>
      <c r="R348" s="413">
        <v>390.07321429500962</v>
      </c>
      <c r="S348" s="413">
        <v>34848.984164863876</v>
      </c>
      <c r="T348" s="414"/>
      <c r="U348" s="414"/>
      <c r="X348" s="417"/>
    </row>
    <row r="349" spans="13:24">
      <c r="M349" s="411">
        <v>43809</v>
      </c>
      <c r="N349" s="412">
        <v>97286.595632450699</v>
      </c>
      <c r="O349" s="413">
        <v>-63605.309631817705</v>
      </c>
      <c r="P349" s="413">
        <v>2708.2170000000001</v>
      </c>
      <c r="Q349" s="413">
        <v>0</v>
      </c>
      <c r="R349" s="413">
        <v>415.41558359732676</v>
      </c>
      <c r="S349" s="413">
        <v>37416.50211258277</v>
      </c>
      <c r="T349" s="414"/>
      <c r="U349" s="414"/>
      <c r="X349" s="417"/>
    </row>
    <row r="350" spans="13:24">
      <c r="M350" s="411">
        <v>43810</v>
      </c>
      <c r="N350" s="412">
        <v>96012.382107817291</v>
      </c>
      <c r="O350" s="413">
        <v>-66010.197278193911</v>
      </c>
      <c r="P350" s="413">
        <v>6063.585</v>
      </c>
      <c r="Q350" s="413">
        <v>0</v>
      </c>
      <c r="R350" s="413">
        <v>422.47153219609964</v>
      </c>
      <c r="S350" s="413">
        <v>41761.936254959059</v>
      </c>
      <c r="T350" s="414"/>
      <c r="U350" s="414"/>
      <c r="X350" s="417"/>
    </row>
    <row r="351" spans="13:24">
      <c r="M351" s="411">
        <v>43811</v>
      </c>
      <c r="N351" s="412">
        <v>100118.36269648698</v>
      </c>
      <c r="O351" s="413">
        <v>-64491.334528958752</v>
      </c>
      <c r="P351" s="413">
        <v>6833.6280000000006</v>
      </c>
      <c r="Q351" s="413">
        <v>0</v>
      </c>
      <c r="R351" s="413">
        <v>436.74324498601453</v>
      </c>
      <c r="S351" s="413">
        <v>41114.632304250212</v>
      </c>
      <c r="T351" s="414"/>
      <c r="U351" s="414"/>
      <c r="X351" s="417"/>
    </row>
    <row r="352" spans="13:24">
      <c r="M352" s="411">
        <v>43812</v>
      </c>
      <c r="N352" s="412">
        <v>99721.69638147486</v>
      </c>
      <c r="O352" s="413">
        <v>-65034.14811688997</v>
      </c>
      <c r="P352" s="413">
        <v>3374.2419999999997</v>
      </c>
      <c r="Q352" s="413">
        <v>0</v>
      </c>
      <c r="R352" s="413">
        <v>425.65595015135199</v>
      </c>
      <c r="S352" s="413">
        <v>38812.23485218484</v>
      </c>
      <c r="T352" s="414"/>
      <c r="U352" s="414"/>
      <c r="X352" s="417"/>
    </row>
    <row r="353" spans="13:24">
      <c r="M353" s="411">
        <v>43813</v>
      </c>
      <c r="N353" s="412">
        <v>97665.893026690581</v>
      </c>
      <c r="O353" s="413">
        <v>-65104.387593628024</v>
      </c>
      <c r="P353" s="413">
        <v>1371.2840000000001</v>
      </c>
      <c r="Q353" s="413">
        <v>0</v>
      </c>
      <c r="R353" s="413">
        <v>422.20790180792767</v>
      </c>
      <c r="S353" s="413">
        <v>33282.733910010771</v>
      </c>
      <c r="T353" s="414"/>
      <c r="U353" s="414"/>
      <c r="X353" s="417"/>
    </row>
    <row r="354" spans="13:24">
      <c r="M354" s="411">
        <v>43814</v>
      </c>
      <c r="N354" s="412">
        <v>103042.03396982804</v>
      </c>
      <c r="O354" s="413">
        <v>-69765.111298660195</v>
      </c>
      <c r="P354" s="413">
        <v>540.47500000000002</v>
      </c>
      <c r="Q354" s="413">
        <v>-499.06200000000001</v>
      </c>
      <c r="R354" s="413">
        <v>395.09441103748549</v>
      </c>
      <c r="S354" s="413">
        <v>30350.452772970086</v>
      </c>
      <c r="T354" s="414"/>
      <c r="U354" s="414"/>
      <c r="X354" s="417"/>
    </row>
    <row r="355" spans="13:24">
      <c r="M355" s="411">
        <v>43815</v>
      </c>
      <c r="N355" s="412">
        <v>104363.82318810001</v>
      </c>
      <c r="O355" s="413">
        <v>-69399.012554066881</v>
      </c>
      <c r="P355" s="413">
        <v>74.488</v>
      </c>
      <c r="Q355" s="413">
        <v>0</v>
      </c>
      <c r="R355" s="413">
        <v>384.87982401719933</v>
      </c>
      <c r="S355" s="413">
        <v>34597.594173242986</v>
      </c>
      <c r="T355" s="414"/>
      <c r="U355" s="414"/>
      <c r="X355" s="417"/>
    </row>
    <row r="356" spans="13:24">
      <c r="M356" s="411">
        <v>43816</v>
      </c>
      <c r="N356" s="412">
        <v>102528.75408798397</v>
      </c>
      <c r="O356" s="413">
        <v>-69236.488026163104</v>
      </c>
      <c r="P356" s="413">
        <v>0</v>
      </c>
      <c r="Q356" s="413">
        <v>-718.48699999999997</v>
      </c>
      <c r="R356" s="413">
        <v>389.08217073366302</v>
      </c>
      <c r="S356" s="413">
        <v>35463.846146108539</v>
      </c>
      <c r="T356" s="414"/>
      <c r="U356" s="414"/>
      <c r="X356" s="417"/>
    </row>
    <row r="357" spans="13:24">
      <c r="M357" s="411">
        <v>43817</v>
      </c>
      <c r="N357" s="412">
        <v>94926.120898829002</v>
      </c>
      <c r="O357" s="413">
        <v>-60139.247810950525</v>
      </c>
      <c r="P357" s="413">
        <v>0</v>
      </c>
      <c r="Q357" s="413">
        <v>-645.995</v>
      </c>
      <c r="R357" s="413">
        <v>417.74098821517907</v>
      </c>
      <c r="S357" s="413">
        <v>33961.368147580477</v>
      </c>
      <c r="T357" s="414"/>
      <c r="U357" s="414"/>
      <c r="X357" s="417"/>
    </row>
    <row r="358" spans="13:24">
      <c r="M358" s="411">
        <v>43818</v>
      </c>
      <c r="N358" s="412">
        <v>92220.080177233904</v>
      </c>
      <c r="O358" s="413">
        <v>-59893.095263213421</v>
      </c>
      <c r="P358" s="413">
        <v>34.502000000000002</v>
      </c>
      <c r="Q358" s="413">
        <v>0</v>
      </c>
      <c r="R358" s="413">
        <v>435.49628115770861</v>
      </c>
      <c r="S358" s="413">
        <v>32637.816828436746</v>
      </c>
      <c r="T358" s="414"/>
      <c r="U358" s="414"/>
      <c r="X358" s="417"/>
    </row>
    <row r="359" spans="13:24">
      <c r="M359" s="411">
        <v>43819</v>
      </c>
      <c r="N359" s="412">
        <v>91736.783415972139</v>
      </c>
      <c r="O359" s="413">
        <v>-60698.659141259624</v>
      </c>
      <c r="P359" s="413">
        <v>0.21099999999999999</v>
      </c>
      <c r="Q359" s="413">
        <v>-2059.9459999999999</v>
      </c>
      <c r="R359" s="413">
        <v>424.63784177012076</v>
      </c>
      <c r="S359" s="413">
        <v>27194.125647203757</v>
      </c>
      <c r="T359" s="414"/>
      <c r="U359" s="414"/>
      <c r="X359" s="417"/>
    </row>
    <row r="360" spans="13:24">
      <c r="M360" s="411">
        <v>43820</v>
      </c>
      <c r="N360" s="412">
        <v>92376.673699757361</v>
      </c>
      <c r="O360" s="413">
        <v>-60814.906635721076</v>
      </c>
      <c r="P360" s="413">
        <v>0</v>
      </c>
      <c r="Q360" s="413">
        <v>-5130.2839999999997</v>
      </c>
      <c r="R360" s="413">
        <v>426.48155025866896</v>
      </c>
      <c r="S360" s="413">
        <v>25337.207008982201</v>
      </c>
      <c r="T360" s="414"/>
      <c r="U360" s="414"/>
      <c r="X360" s="417"/>
    </row>
    <row r="361" spans="13:24">
      <c r="M361" s="411">
        <v>43821</v>
      </c>
      <c r="N361" s="412">
        <v>92468.26563983543</v>
      </c>
      <c r="O361" s="413">
        <v>-60624.84966768646</v>
      </c>
      <c r="P361" s="413">
        <v>0</v>
      </c>
      <c r="Q361" s="413">
        <v>-4166.6400000000003</v>
      </c>
      <c r="R361" s="413">
        <v>412.06902694742996</v>
      </c>
      <c r="S361" s="413">
        <v>26574.450266902357</v>
      </c>
      <c r="T361" s="414"/>
      <c r="U361" s="414"/>
      <c r="X361" s="417"/>
    </row>
    <row r="362" spans="13:24">
      <c r="M362" s="411">
        <v>43822</v>
      </c>
      <c r="N362" s="412">
        <v>91622.340964236733</v>
      </c>
      <c r="O362" s="413">
        <v>-60724.571157295068</v>
      </c>
      <c r="P362" s="413">
        <v>0</v>
      </c>
      <c r="Q362" s="413">
        <v>-1899.212</v>
      </c>
      <c r="R362" s="413">
        <v>405.51694262249987</v>
      </c>
      <c r="S362" s="413">
        <v>27075.169819380753</v>
      </c>
      <c r="T362" s="414"/>
      <c r="U362" s="414"/>
      <c r="X362" s="417"/>
    </row>
    <row r="363" spans="13:24">
      <c r="M363" s="411">
        <v>43823</v>
      </c>
      <c r="N363" s="412">
        <v>88083.395927840495</v>
      </c>
      <c r="O363" s="413">
        <v>-63065.900411435803</v>
      </c>
      <c r="P363" s="413">
        <v>0</v>
      </c>
      <c r="Q363" s="413">
        <v>-1753.0509999999999</v>
      </c>
      <c r="R363" s="413">
        <v>403.23877984491213</v>
      </c>
      <c r="S363" s="413">
        <v>25390.865423642492</v>
      </c>
      <c r="T363" s="414"/>
      <c r="U363" s="414"/>
      <c r="X363" s="417"/>
    </row>
    <row r="364" spans="13:24">
      <c r="M364" s="411">
        <v>43824</v>
      </c>
      <c r="N364" s="412">
        <v>86796.302352568833</v>
      </c>
      <c r="O364" s="413">
        <v>-61174.528958750925</v>
      </c>
      <c r="P364" s="413">
        <v>0</v>
      </c>
      <c r="Q364" s="413">
        <v>-1510.5619999999999</v>
      </c>
      <c r="R364" s="413">
        <v>401.31454923008067</v>
      </c>
      <c r="S364" s="413">
        <v>25681.764337020039</v>
      </c>
      <c r="T364" s="414"/>
      <c r="U364" s="414"/>
      <c r="X364" s="417"/>
    </row>
    <row r="365" spans="13:24">
      <c r="M365" s="411">
        <v>43825</v>
      </c>
      <c r="N365" s="412">
        <v>89057.198016668422</v>
      </c>
      <c r="O365" s="413">
        <v>-61308.730878784685</v>
      </c>
      <c r="P365" s="413">
        <v>3.5</v>
      </c>
      <c r="Q365" s="413">
        <v>-1284.923</v>
      </c>
      <c r="R365" s="413">
        <v>405.84852253016339</v>
      </c>
      <c r="S365" s="413">
        <v>29381.547463338942</v>
      </c>
      <c r="T365" s="414"/>
      <c r="U365" s="414"/>
      <c r="X365" s="417"/>
    </row>
    <row r="366" spans="13:24">
      <c r="M366" s="411">
        <v>43826</v>
      </c>
      <c r="N366" s="412">
        <v>91386.944825403538</v>
      </c>
      <c r="O366" s="413">
        <v>-63129.258360586558</v>
      </c>
      <c r="P366" s="413">
        <v>108.024</v>
      </c>
      <c r="Q366" s="413">
        <v>0</v>
      </c>
      <c r="R366" s="413">
        <v>404.69003527188335</v>
      </c>
      <c r="S366" s="413">
        <v>30327.982220232483</v>
      </c>
      <c r="T366" s="414"/>
      <c r="U366" s="414"/>
      <c r="X366" s="417"/>
    </row>
    <row r="367" spans="13:24">
      <c r="M367" s="411">
        <v>43827</v>
      </c>
      <c r="N367" s="412">
        <v>87518.010338643333</v>
      </c>
      <c r="O367" s="413">
        <v>-60667.330942082495</v>
      </c>
      <c r="P367" s="413">
        <v>4317.848</v>
      </c>
      <c r="Q367" s="413">
        <v>0</v>
      </c>
      <c r="R367" s="413">
        <v>394.23204581119455</v>
      </c>
      <c r="S367" s="413">
        <v>31905.775690509668</v>
      </c>
      <c r="T367" s="414"/>
      <c r="U367" s="414"/>
      <c r="X367" s="417"/>
    </row>
    <row r="368" spans="13:24">
      <c r="M368" s="411">
        <v>43828</v>
      </c>
      <c r="N368" s="412">
        <v>87646.860428315224</v>
      </c>
      <c r="O368" s="413">
        <v>-61693.569996835111</v>
      </c>
      <c r="P368" s="413">
        <v>6168.777</v>
      </c>
      <c r="Q368" s="413">
        <v>0</v>
      </c>
      <c r="R368" s="413">
        <v>390.27172801889435</v>
      </c>
      <c r="S368" s="413">
        <v>33712.361908619154</v>
      </c>
      <c r="T368" s="414"/>
      <c r="U368" s="414"/>
      <c r="X368" s="417"/>
    </row>
    <row r="369" spans="13:24">
      <c r="M369" s="411">
        <v>43829</v>
      </c>
      <c r="N369" s="412">
        <v>87484.207194851784</v>
      </c>
      <c r="O369" s="413">
        <v>-60854.481485388758</v>
      </c>
      <c r="P369" s="413">
        <v>5683.4519999999993</v>
      </c>
      <c r="Q369" s="413">
        <v>-4.0000000000000001E-3</v>
      </c>
      <c r="R369" s="413">
        <v>382.2621784900831</v>
      </c>
      <c r="S369" s="413">
        <v>34103.730540313692</v>
      </c>
      <c r="T369" s="414"/>
      <c r="U369" s="414"/>
      <c r="X369" s="417"/>
    </row>
    <row r="370" spans="13:24">
      <c r="M370" s="411">
        <v>43830</v>
      </c>
      <c r="N370" s="412">
        <v>94601.832471779737</v>
      </c>
      <c r="O370" s="413">
        <v>-60259.012554066881</v>
      </c>
      <c r="P370" s="413">
        <v>5717.085</v>
      </c>
      <c r="Q370" s="413">
        <v>-1143.174</v>
      </c>
      <c r="R370" s="413">
        <v>377.78398675090671</v>
      </c>
      <c r="S370" s="413">
        <v>33828.091128839624</v>
      </c>
      <c r="T370" s="414"/>
      <c r="U370" s="414"/>
      <c r="X370" s="417"/>
    </row>
    <row r="371" spans="13:24">
      <c r="M371" s="439"/>
      <c r="N371" s="414"/>
      <c r="O371" s="414"/>
      <c r="P371" s="414"/>
      <c r="Q371" s="414"/>
      <c r="R371" s="414"/>
      <c r="S371" s="414"/>
      <c r="T371" s="414"/>
      <c r="U371" s="414"/>
      <c r="X371" s="417"/>
    </row>
    <row r="372" spans="13:24">
      <c r="M372" s="439"/>
      <c r="N372" s="414"/>
      <c r="O372" s="414"/>
      <c r="P372" s="414"/>
      <c r="Q372" s="414"/>
      <c r="R372" s="414"/>
      <c r="S372" s="414"/>
      <c r="T372" s="414"/>
      <c r="U372" s="414"/>
    </row>
    <row r="373" spans="13:24">
      <c r="M373" s="439"/>
      <c r="N373" s="414"/>
      <c r="O373" s="414"/>
      <c r="P373" s="440"/>
      <c r="Q373" s="440"/>
      <c r="R373" s="414"/>
      <c r="S373" s="414"/>
      <c r="T373" s="414"/>
      <c r="U373" s="414"/>
    </row>
    <row r="374" spans="13:24">
      <c r="M374" s="439"/>
      <c r="N374" s="441"/>
      <c r="O374" s="441"/>
      <c r="P374" s="441"/>
      <c r="Q374" s="441"/>
      <c r="R374" s="441"/>
      <c r="S374" s="441"/>
      <c r="T374" s="441"/>
      <c r="U374" s="414"/>
    </row>
    <row r="375" spans="13:24">
      <c r="R375" s="441"/>
    </row>
  </sheetData>
  <mergeCells count="24">
    <mergeCell ref="B28:C28"/>
    <mergeCell ref="A49:C49"/>
    <mergeCell ref="A38:A48"/>
    <mergeCell ref="B38:B40"/>
    <mergeCell ref="B41:B43"/>
    <mergeCell ref="B44:C44"/>
    <mergeCell ref="B45:C45"/>
    <mergeCell ref="B46:B48"/>
    <mergeCell ref="A5:K5"/>
    <mergeCell ref="A3:K3"/>
    <mergeCell ref="A50:K51"/>
    <mergeCell ref="A29:A37"/>
    <mergeCell ref="B29:B31"/>
    <mergeCell ref="B32:B34"/>
    <mergeCell ref="B35:B37"/>
    <mergeCell ref="F6:K6"/>
    <mergeCell ref="A7:A15"/>
    <mergeCell ref="B7:B9"/>
    <mergeCell ref="B10:B12"/>
    <mergeCell ref="B13:B15"/>
    <mergeCell ref="A16:A28"/>
    <mergeCell ref="B16:B19"/>
    <mergeCell ref="B20:B23"/>
    <mergeCell ref="B24:B2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>
    <oddFooter>&amp;C&amp;9&amp;P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V2"/>
  <sheetViews>
    <sheetView showGridLines="0" zoomScaleNormal="100" zoomScaleSheetLayoutView="100" workbookViewId="0">
      <selection sqref="A1:K1"/>
    </sheetView>
  </sheetViews>
  <sheetFormatPr defaultColWidth="9.140625" defaultRowHeight="11.25"/>
  <cols>
    <col min="1" max="12" width="9.140625" style="416"/>
    <col min="13" max="14" width="9.140625" style="415"/>
    <col min="15" max="15" width="16" style="415" customWidth="1"/>
    <col min="16" max="22" width="9.140625" style="415"/>
    <col min="23" max="16384" width="9.140625" style="416"/>
  </cols>
  <sheetData>
    <row r="1" spans="1:15" ht="15.75">
      <c r="A1" s="1550" t="s">
        <v>533</v>
      </c>
      <c r="B1" s="1550"/>
      <c r="C1" s="1550"/>
      <c r="D1" s="1550"/>
      <c r="E1" s="1550"/>
      <c r="F1" s="1550"/>
      <c r="G1" s="1550"/>
      <c r="H1" s="1550"/>
      <c r="I1" s="1550"/>
      <c r="J1" s="1550"/>
      <c r="K1" s="1550"/>
    </row>
    <row r="2" spans="1:15" ht="15">
      <c r="A2" s="1572" t="s">
        <v>559</v>
      </c>
      <c r="B2" s="1572"/>
      <c r="C2" s="1572"/>
      <c r="D2" s="1572"/>
      <c r="E2" s="1572"/>
      <c r="F2" s="1572"/>
      <c r="G2" s="1572"/>
      <c r="H2" s="1572"/>
      <c r="I2" s="1572"/>
      <c r="J2" s="1572"/>
      <c r="K2" s="1572"/>
      <c r="L2" s="1572"/>
      <c r="M2" s="1572"/>
      <c r="N2" s="1572"/>
      <c r="O2" s="1572"/>
    </row>
  </sheetData>
  <mergeCells count="2">
    <mergeCell ref="A1:K1"/>
    <mergeCell ref="A2:O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W49"/>
  <sheetViews>
    <sheetView showGridLines="0" zoomScaleNormal="100" zoomScaleSheetLayoutView="100" workbookViewId="0">
      <selection sqref="A1:S1"/>
    </sheetView>
  </sheetViews>
  <sheetFormatPr defaultRowHeight="11.25"/>
  <cols>
    <col min="1" max="1" width="8" style="448" customWidth="1"/>
    <col min="2" max="19" width="7.42578125" style="448" customWidth="1"/>
    <col min="20" max="20" width="9.28515625" style="448" bestFit="1" customWidth="1"/>
    <col min="21" max="21" width="11.42578125" style="448" bestFit="1" customWidth="1"/>
    <col min="22" max="260" width="9.140625" style="448"/>
    <col min="261" max="273" width="10.7109375" style="448" customWidth="1"/>
    <col min="274" max="516" width="9.140625" style="448"/>
    <col min="517" max="529" width="10.7109375" style="448" customWidth="1"/>
    <col min="530" max="772" width="9.140625" style="448"/>
    <col min="773" max="785" width="10.7109375" style="448" customWidth="1"/>
    <col min="786" max="1028" width="9.140625" style="448"/>
    <col min="1029" max="1041" width="10.7109375" style="448" customWidth="1"/>
    <col min="1042" max="1284" width="9.140625" style="448"/>
    <col min="1285" max="1297" width="10.7109375" style="448" customWidth="1"/>
    <col min="1298" max="1540" width="9.140625" style="448"/>
    <col min="1541" max="1553" width="10.7109375" style="448" customWidth="1"/>
    <col min="1554" max="1796" width="9.140625" style="448"/>
    <col min="1797" max="1809" width="10.7109375" style="448" customWidth="1"/>
    <col min="1810" max="2052" width="9.140625" style="448"/>
    <col min="2053" max="2065" width="10.7109375" style="448" customWidth="1"/>
    <col min="2066" max="2308" width="9.140625" style="448"/>
    <col min="2309" max="2321" width="10.7109375" style="448" customWidth="1"/>
    <col min="2322" max="2564" width="9.140625" style="448"/>
    <col min="2565" max="2577" width="10.7109375" style="448" customWidth="1"/>
    <col min="2578" max="2820" width="9.140625" style="448"/>
    <col min="2821" max="2833" width="10.7109375" style="448" customWidth="1"/>
    <col min="2834" max="3076" width="9.140625" style="448"/>
    <col min="3077" max="3089" width="10.7109375" style="448" customWidth="1"/>
    <col min="3090" max="3332" width="9.140625" style="448"/>
    <col min="3333" max="3345" width="10.7109375" style="448" customWidth="1"/>
    <col min="3346" max="3588" width="9.140625" style="448"/>
    <col min="3589" max="3601" width="10.7109375" style="448" customWidth="1"/>
    <col min="3602" max="3844" width="9.140625" style="448"/>
    <col min="3845" max="3857" width="10.7109375" style="448" customWidth="1"/>
    <col min="3858" max="4100" width="9.140625" style="448"/>
    <col min="4101" max="4113" width="10.7109375" style="448" customWidth="1"/>
    <col min="4114" max="4356" width="9.140625" style="448"/>
    <col min="4357" max="4369" width="10.7109375" style="448" customWidth="1"/>
    <col min="4370" max="4612" width="9.140625" style="448"/>
    <col min="4613" max="4625" width="10.7109375" style="448" customWidth="1"/>
    <col min="4626" max="4868" width="9.140625" style="448"/>
    <col min="4869" max="4881" width="10.7109375" style="448" customWidth="1"/>
    <col min="4882" max="5124" width="9.140625" style="448"/>
    <col min="5125" max="5137" width="10.7109375" style="448" customWidth="1"/>
    <col min="5138" max="5380" width="9.140625" style="448"/>
    <col min="5381" max="5393" width="10.7109375" style="448" customWidth="1"/>
    <col min="5394" max="5636" width="9.140625" style="448"/>
    <col min="5637" max="5649" width="10.7109375" style="448" customWidth="1"/>
    <col min="5650" max="5892" width="9.140625" style="448"/>
    <col min="5893" max="5905" width="10.7109375" style="448" customWidth="1"/>
    <col min="5906" max="6148" width="9.140625" style="448"/>
    <col min="6149" max="6161" width="10.7109375" style="448" customWidth="1"/>
    <col min="6162" max="6404" width="9.140625" style="448"/>
    <col min="6405" max="6417" width="10.7109375" style="448" customWidth="1"/>
    <col min="6418" max="6660" width="9.140625" style="448"/>
    <col min="6661" max="6673" width="10.7109375" style="448" customWidth="1"/>
    <col min="6674" max="6916" width="9.140625" style="448"/>
    <col min="6917" max="6929" width="10.7109375" style="448" customWidth="1"/>
    <col min="6930" max="7172" width="9.140625" style="448"/>
    <col min="7173" max="7185" width="10.7109375" style="448" customWidth="1"/>
    <col min="7186" max="7428" width="9.140625" style="448"/>
    <col min="7429" max="7441" width="10.7109375" style="448" customWidth="1"/>
    <col min="7442" max="7684" width="9.140625" style="448"/>
    <col min="7685" max="7697" width="10.7109375" style="448" customWidth="1"/>
    <col min="7698" max="7940" width="9.140625" style="448"/>
    <col min="7941" max="7953" width="10.7109375" style="448" customWidth="1"/>
    <col min="7954" max="8196" width="9.140625" style="448"/>
    <col min="8197" max="8209" width="10.7109375" style="448" customWidth="1"/>
    <col min="8210" max="8452" width="9.140625" style="448"/>
    <col min="8453" max="8465" width="10.7109375" style="448" customWidth="1"/>
    <col min="8466" max="8708" width="9.140625" style="448"/>
    <col min="8709" max="8721" width="10.7109375" style="448" customWidth="1"/>
    <col min="8722" max="8964" width="9.140625" style="448"/>
    <col min="8965" max="8977" width="10.7109375" style="448" customWidth="1"/>
    <col min="8978" max="9220" width="9.140625" style="448"/>
    <col min="9221" max="9233" width="10.7109375" style="448" customWidth="1"/>
    <col min="9234" max="9476" width="9.140625" style="448"/>
    <col min="9477" max="9489" width="10.7109375" style="448" customWidth="1"/>
    <col min="9490" max="9732" width="9.140625" style="448"/>
    <col min="9733" max="9745" width="10.7109375" style="448" customWidth="1"/>
    <col min="9746" max="9988" width="9.140625" style="448"/>
    <col min="9989" max="10001" width="10.7109375" style="448" customWidth="1"/>
    <col min="10002" max="10244" width="9.140625" style="448"/>
    <col min="10245" max="10257" width="10.7109375" style="448" customWidth="1"/>
    <col min="10258" max="10500" width="9.140625" style="448"/>
    <col min="10501" max="10513" width="10.7109375" style="448" customWidth="1"/>
    <col min="10514" max="10756" width="9.140625" style="448"/>
    <col min="10757" max="10769" width="10.7109375" style="448" customWidth="1"/>
    <col min="10770" max="11012" width="9.140625" style="448"/>
    <col min="11013" max="11025" width="10.7109375" style="448" customWidth="1"/>
    <col min="11026" max="11268" width="9.140625" style="448"/>
    <col min="11269" max="11281" width="10.7109375" style="448" customWidth="1"/>
    <col min="11282" max="11524" width="9.140625" style="448"/>
    <col min="11525" max="11537" width="10.7109375" style="448" customWidth="1"/>
    <col min="11538" max="11780" width="9.140625" style="448"/>
    <col min="11781" max="11793" width="10.7109375" style="448" customWidth="1"/>
    <col min="11794" max="12036" width="9.140625" style="448"/>
    <col min="12037" max="12049" width="10.7109375" style="448" customWidth="1"/>
    <col min="12050" max="12292" width="9.140625" style="448"/>
    <col min="12293" max="12305" width="10.7109375" style="448" customWidth="1"/>
    <col min="12306" max="12548" width="9.140625" style="448"/>
    <col min="12549" max="12561" width="10.7109375" style="448" customWidth="1"/>
    <col min="12562" max="12804" width="9.140625" style="448"/>
    <col min="12805" max="12817" width="10.7109375" style="448" customWidth="1"/>
    <col min="12818" max="13060" width="9.140625" style="448"/>
    <col min="13061" max="13073" width="10.7109375" style="448" customWidth="1"/>
    <col min="13074" max="13316" width="9.140625" style="448"/>
    <col min="13317" max="13329" width="10.7109375" style="448" customWidth="1"/>
    <col min="13330" max="13572" width="9.140625" style="448"/>
    <col min="13573" max="13585" width="10.7109375" style="448" customWidth="1"/>
    <col min="13586" max="13828" width="9.140625" style="448"/>
    <col min="13829" max="13841" width="10.7109375" style="448" customWidth="1"/>
    <col min="13842" max="14084" width="9.140625" style="448"/>
    <col min="14085" max="14097" width="10.7109375" style="448" customWidth="1"/>
    <col min="14098" max="14340" width="9.140625" style="448"/>
    <col min="14341" max="14353" width="10.7109375" style="448" customWidth="1"/>
    <col min="14354" max="14596" width="9.140625" style="448"/>
    <col min="14597" max="14609" width="10.7109375" style="448" customWidth="1"/>
    <col min="14610" max="14852" width="9.140625" style="448"/>
    <col min="14853" max="14865" width="10.7109375" style="448" customWidth="1"/>
    <col min="14866" max="15108" width="9.140625" style="448"/>
    <col min="15109" max="15121" width="10.7109375" style="448" customWidth="1"/>
    <col min="15122" max="15364" width="9.140625" style="448"/>
    <col min="15365" max="15377" width="10.7109375" style="448" customWidth="1"/>
    <col min="15378" max="15620" width="9.140625" style="448"/>
    <col min="15621" max="15633" width="10.7109375" style="448" customWidth="1"/>
    <col min="15634" max="15876" width="9.140625" style="448"/>
    <col min="15877" max="15889" width="10.7109375" style="448" customWidth="1"/>
    <col min="15890" max="16132" width="9.140625" style="448"/>
    <col min="16133" max="16145" width="10.7109375" style="448" customWidth="1"/>
    <col min="16146" max="16383" width="9.140625" style="448"/>
    <col min="16384" max="16384" width="9.140625" style="448" customWidth="1"/>
  </cols>
  <sheetData>
    <row r="1" spans="1:23" ht="15.95" customHeight="1">
      <c r="A1" s="1582" t="s">
        <v>492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</row>
    <row r="2" spans="1:23" ht="5.0999999999999996" customHeight="1">
      <c r="A2" s="484"/>
      <c r="B2" s="484"/>
      <c r="C2" s="484"/>
      <c r="D2" s="484"/>
      <c r="E2" s="484"/>
      <c r="F2" s="484"/>
      <c r="G2" s="484"/>
      <c r="H2" s="484"/>
      <c r="I2" s="484"/>
      <c r="J2" s="485"/>
      <c r="K2" s="484"/>
      <c r="L2" s="484"/>
      <c r="M2" s="484"/>
      <c r="N2" s="484"/>
      <c r="O2" s="484"/>
      <c r="P2" s="484"/>
      <c r="Q2" s="484"/>
      <c r="R2" s="484"/>
      <c r="S2" s="486"/>
    </row>
    <row r="3" spans="1:23" ht="15" customHeight="1">
      <c r="A3" s="1579">
        <v>2019</v>
      </c>
      <c r="B3" s="1580"/>
      <c r="C3" s="1580"/>
      <c r="D3" s="1580"/>
      <c r="E3" s="1580"/>
      <c r="F3" s="1580"/>
      <c r="G3" s="1580"/>
      <c r="H3" s="1580"/>
      <c r="I3" s="1580"/>
      <c r="J3" s="1580"/>
      <c r="K3" s="1580"/>
      <c r="L3" s="1580"/>
      <c r="M3" s="1580"/>
      <c r="N3" s="1580"/>
      <c r="O3" s="1580"/>
      <c r="P3" s="1580"/>
      <c r="Q3" s="1580"/>
      <c r="R3" s="1580"/>
      <c r="S3" s="1581"/>
    </row>
    <row r="4" spans="1:23" ht="15" customHeight="1">
      <c r="A4" s="58"/>
      <c r="B4" s="1576" t="s">
        <v>426</v>
      </c>
      <c r="C4" s="1576"/>
      <c r="D4" s="1576"/>
      <c r="E4" s="1576"/>
      <c r="F4" s="1576"/>
      <c r="G4" s="1576"/>
      <c r="H4" s="1576"/>
      <c r="I4" s="1576"/>
      <c r="J4" s="1577"/>
      <c r="K4" s="1576" t="s">
        <v>49</v>
      </c>
      <c r="L4" s="1576"/>
      <c r="M4" s="1576"/>
      <c r="N4" s="1576"/>
      <c r="O4" s="1576"/>
      <c r="P4" s="1576"/>
      <c r="Q4" s="1576"/>
      <c r="R4" s="1576"/>
      <c r="S4" s="1578"/>
    </row>
    <row r="5" spans="1:23" ht="45" customHeight="1">
      <c r="A5" s="59"/>
      <c r="B5" s="1574" t="s">
        <v>99</v>
      </c>
      <c r="C5" s="1575"/>
      <c r="D5" s="1575"/>
      <c r="E5" s="1575" t="s">
        <v>100</v>
      </c>
      <c r="F5" s="1575"/>
      <c r="G5" s="1575"/>
      <c r="H5" s="1575" t="s">
        <v>303</v>
      </c>
      <c r="I5" s="1575" t="s">
        <v>534</v>
      </c>
      <c r="J5" s="1583" t="s">
        <v>57</v>
      </c>
      <c r="K5" s="1574" t="s">
        <v>99</v>
      </c>
      <c r="L5" s="1575"/>
      <c r="M5" s="1575"/>
      <c r="N5" s="1575" t="s">
        <v>100</v>
      </c>
      <c r="O5" s="1575"/>
      <c r="P5" s="1575"/>
      <c r="Q5" s="1575" t="s">
        <v>303</v>
      </c>
      <c r="R5" s="1575" t="s">
        <v>534</v>
      </c>
      <c r="S5" s="1575" t="s">
        <v>57</v>
      </c>
    </row>
    <row r="6" spans="1:23" ht="28.5" customHeight="1">
      <c r="A6" s="60" t="str">
        <f>'6.1'!A8</f>
        <v>Období</v>
      </c>
      <c r="B6" s="50" t="s">
        <v>88</v>
      </c>
      <c r="C6" s="50" t="s">
        <v>89</v>
      </c>
      <c r="D6" s="51" t="s">
        <v>135</v>
      </c>
      <c r="E6" s="52" t="s">
        <v>92</v>
      </c>
      <c r="F6" s="50" t="s">
        <v>93</v>
      </c>
      <c r="G6" s="51" t="s">
        <v>138</v>
      </c>
      <c r="H6" s="1575"/>
      <c r="I6" s="1575"/>
      <c r="J6" s="1583"/>
      <c r="K6" s="50" t="s">
        <v>88</v>
      </c>
      <c r="L6" s="50" t="s">
        <v>89</v>
      </c>
      <c r="M6" s="51" t="s">
        <v>135</v>
      </c>
      <c r="N6" s="52" t="s">
        <v>92</v>
      </c>
      <c r="O6" s="50" t="s">
        <v>93</v>
      </c>
      <c r="P6" s="51" t="s">
        <v>138</v>
      </c>
      <c r="Q6" s="1575"/>
      <c r="R6" s="1575"/>
      <c r="S6" s="1575"/>
    </row>
    <row r="7" spans="1:23" ht="12.95" customHeight="1">
      <c r="A7" s="455" t="str">
        <f>'6.1'!A9</f>
        <v>leden</v>
      </c>
      <c r="B7" s="456">
        <v>3226.7730316962998</v>
      </c>
      <c r="C7" s="456">
        <v>2582.0917288620981</v>
      </c>
      <c r="D7" s="457">
        <v>644.68130283420169</v>
      </c>
      <c r="E7" s="458">
        <v>646.65603500000009</v>
      </c>
      <c r="F7" s="458">
        <v>20.601572000000001</v>
      </c>
      <c r="G7" s="457">
        <v>626.05446300000006</v>
      </c>
      <c r="H7" s="459">
        <v>11.697421000000002</v>
      </c>
      <c r="I7" s="459">
        <v>1.3855393777491991</v>
      </c>
      <c r="J7" s="460">
        <v>1283.8187262119511</v>
      </c>
      <c r="K7" s="456">
        <v>34448.371587261994</v>
      </c>
      <c r="L7" s="456">
        <v>27557.051765737098</v>
      </c>
      <c r="M7" s="457">
        <v>6891.3198215248958</v>
      </c>
      <c r="N7" s="458">
        <v>6909.269867</v>
      </c>
      <c r="O7" s="458">
        <v>220.55537306500003</v>
      </c>
      <c r="P7" s="457">
        <v>6688.7144939350001</v>
      </c>
      <c r="Q7" s="459">
        <v>125.7865339274</v>
      </c>
      <c r="R7" s="459">
        <v>19.305675461702048</v>
      </c>
      <c r="S7" s="459">
        <v>13725.126524849</v>
      </c>
      <c r="T7" s="461"/>
      <c r="U7" s="449"/>
      <c r="V7" s="449"/>
      <c r="W7" s="462"/>
    </row>
    <row r="8" spans="1:23" ht="12.95" customHeight="1">
      <c r="A8" s="463" t="str">
        <f>'6.1'!A10</f>
        <v>únor</v>
      </c>
      <c r="B8" s="456">
        <v>2825.7072220132677</v>
      </c>
      <c r="C8" s="458">
        <v>2173.724589271937</v>
      </c>
      <c r="D8" s="464">
        <v>651.98263274133069</v>
      </c>
      <c r="E8" s="458">
        <v>354.05200999999994</v>
      </c>
      <c r="F8" s="458">
        <v>15.261058</v>
      </c>
      <c r="G8" s="464">
        <v>338.79095199999995</v>
      </c>
      <c r="H8" s="465">
        <v>10.271711000000002</v>
      </c>
      <c r="I8" s="465">
        <v>2.3977133985178081</v>
      </c>
      <c r="J8" s="466">
        <v>1003.4430091398485</v>
      </c>
      <c r="K8" s="456">
        <v>30149.748428686995</v>
      </c>
      <c r="L8" s="458">
        <v>23226.015923568895</v>
      </c>
      <c r="M8" s="464">
        <v>6923.7325051180997</v>
      </c>
      <c r="N8" s="458">
        <v>3780.9185469999998</v>
      </c>
      <c r="O8" s="458">
        <v>163.15662899999998</v>
      </c>
      <c r="P8" s="464">
        <v>3617.7619179999997</v>
      </c>
      <c r="Q8" s="465">
        <v>110.41399518600001</v>
      </c>
      <c r="R8" s="465">
        <v>67.096309501701967</v>
      </c>
      <c r="S8" s="465">
        <v>10719.004727805799</v>
      </c>
      <c r="T8" s="461"/>
      <c r="U8" s="449"/>
      <c r="V8" s="449"/>
      <c r="W8" s="462"/>
    </row>
    <row r="9" spans="1:23" ht="12.95" customHeight="1">
      <c r="A9" s="467" t="str">
        <f>'6.1'!A11</f>
        <v>březen</v>
      </c>
      <c r="B9" s="468">
        <v>3032.8971228341939</v>
      </c>
      <c r="C9" s="469">
        <v>2257.5585883334106</v>
      </c>
      <c r="D9" s="470">
        <v>775.33853450078323</v>
      </c>
      <c r="E9" s="471">
        <v>87.689631000000006</v>
      </c>
      <c r="F9" s="469">
        <v>33.805493999999996</v>
      </c>
      <c r="G9" s="470">
        <v>53.88413700000001</v>
      </c>
      <c r="H9" s="472">
        <v>11.605144999999998</v>
      </c>
      <c r="I9" s="472">
        <v>3.4704140196698718</v>
      </c>
      <c r="J9" s="473">
        <v>844.29823052045333</v>
      </c>
      <c r="K9" s="468">
        <v>32357.501661226001</v>
      </c>
      <c r="L9" s="469">
        <v>24093.764806163799</v>
      </c>
      <c r="M9" s="470">
        <v>8263.7368550622014</v>
      </c>
      <c r="N9" s="471">
        <v>935.573263</v>
      </c>
      <c r="O9" s="469">
        <v>360.945460422</v>
      </c>
      <c r="P9" s="470">
        <v>574.627802578</v>
      </c>
      <c r="Q9" s="472">
        <v>124.78508362500001</v>
      </c>
      <c r="R9" s="472">
        <v>46.446352896798402</v>
      </c>
      <c r="S9" s="472">
        <v>9009.5960941619996</v>
      </c>
      <c r="T9" s="461"/>
      <c r="U9" s="449"/>
      <c r="V9" s="449"/>
      <c r="W9" s="462"/>
    </row>
    <row r="10" spans="1:23" ht="12.95" customHeight="1">
      <c r="A10" s="455" t="str">
        <f>'6.1'!A12</f>
        <v>duben</v>
      </c>
      <c r="B10" s="456">
        <v>3196.6179548145296</v>
      </c>
      <c r="C10" s="458">
        <v>2284.4179185711528</v>
      </c>
      <c r="D10" s="457">
        <v>912.20003624337687</v>
      </c>
      <c r="E10" s="458">
        <v>29.073153999999999</v>
      </c>
      <c r="F10" s="458">
        <v>350.27189400000003</v>
      </c>
      <c r="G10" s="457">
        <v>-321.19874000000004</v>
      </c>
      <c r="H10" s="459">
        <v>10.549559</v>
      </c>
      <c r="I10" s="459">
        <v>-0.42519872000126635</v>
      </c>
      <c r="J10" s="460">
        <v>601.12565652337548</v>
      </c>
      <c r="K10" s="456">
        <v>34105.996372866</v>
      </c>
      <c r="L10" s="458">
        <v>24381.004236868102</v>
      </c>
      <c r="M10" s="457">
        <v>9724.992135997898</v>
      </c>
      <c r="N10" s="458">
        <v>310.71098599999999</v>
      </c>
      <c r="O10" s="458">
        <v>3740.4997196220006</v>
      </c>
      <c r="P10" s="457">
        <v>-3429.7887336220006</v>
      </c>
      <c r="Q10" s="459">
        <v>113.95385524340003</v>
      </c>
      <c r="R10" s="459">
        <v>9.0813767397059131</v>
      </c>
      <c r="S10" s="459">
        <v>6418.2386343589997</v>
      </c>
      <c r="T10" s="461"/>
      <c r="U10" s="449"/>
      <c r="V10" s="449"/>
      <c r="W10" s="462"/>
    </row>
    <row r="11" spans="1:23" ht="12.95" customHeight="1">
      <c r="A11" s="463" t="str">
        <f>'6.1'!A13</f>
        <v>květen</v>
      </c>
      <c r="B11" s="456">
        <v>3478.2137927014865</v>
      </c>
      <c r="C11" s="458">
        <v>2450.8845093827504</v>
      </c>
      <c r="D11" s="464">
        <v>1027.3292833187361</v>
      </c>
      <c r="E11" s="458">
        <v>32.253320000000002</v>
      </c>
      <c r="F11" s="458">
        <v>515.25474599999995</v>
      </c>
      <c r="G11" s="464">
        <v>-483.00142599999992</v>
      </c>
      <c r="H11" s="465">
        <v>10.664886999999997</v>
      </c>
      <c r="I11" s="465">
        <v>2.3609218350348526</v>
      </c>
      <c r="J11" s="466">
        <v>557.35366615377097</v>
      </c>
      <c r="K11" s="456">
        <v>37076.341346970999</v>
      </c>
      <c r="L11" s="458">
        <v>26160.606280995598</v>
      </c>
      <c r="M11" s="464">
        <v>10915.735065975401</v>
      </c>
      <c r="N11" s="458">
        <v>345.09312200000005</v>
      </c>
      <c r="O11" s="458">
        <v>5484.8134091599995</v>
      </c>
      <c r="P11" s="464">
        <v>-5139.7202871599993</v>
      </c>
      <c r="Q11" s="465">
        <v>115.08913618140001</v>
      </c>
      <c r="R11" s="465">
        <v>43.841002557168714</v>
      </c>
      <c r="S11" s="465">
        <v>5934.9449175539667</v>
      </c>
      <c r="T11" s="461"/>
      <c r="U11" s="449"/>
      <c r="V11" s="449"/>
      <c r="W11" s="462"/>
    </row>
    <row r="12" spans="1:23" ht="12.95" customHeight="1">
      <c r="A12" s="467" t="str">
        <f>'6.1'!A14</f>
        <v>červen</v>
      </c>
      <c r="B12" s="468">
        <v>3580.3887112019834</v>
      </c>
      <c r="C12" s="469">
        <v>2499.6673621593291</v>
      </c>
      <c r="D12" s="470">
        <v>1080.7213490426543</v>
      </c>
      <c r="E12" s="471">
        <v>4.9697290000000001</v>
      </c>
      <c r="F12" s="469">
        <v>710.40975200000014</v>
      </c>
      <c r="G12" s="470">
        <v>-705.44002300000011</v>
      </c>
      <c r="H12" s="472">
        <v>10.752150999999998</v>
      </c>
      <c r="I12" s="472">
        <v>-8.4327608800620659</v>
      </c>
      <c r="J12" s="473">
        <v>377.60071616259239</v>
      </c>
      <c r="K12" s="468">
        <v>38187.857793026</v>
      </c>
      <c r="L12" s="469">
        <v>26681.524013556504</v>
      </c>
      <c r="M12" s="470">
        <v>11506.333779469496</v>
      </c>
      <c r="N12" s="471">
        <v>53.084279000000002</v>
      </c>
      <c r="O12" s="469">
        <v>7574.2714362330007</v>
      </c>
      <c r="P12" s="470">
        <v>-7521.187157233001</v>
      </c>
      <c r="Q12" s="472">
        <v>116.14906683200002</v>
      </c>
      <c r="R12" s="472">
        <v>-73.891424656502437</v>
      </c>
      <c r="S12" s="472">
        <v>4027.4042644119932</v>
      </c>
      <c r="T12" s="461"/>
      <c r="U12" s="449"/>
      <c r="V12" s="449"/>
      <c r="W12" s="462"/>
    </row>
    <row r="13" spans="1:23" ht="12.95" customHeight="1">
      <c r="A13" s="455" t="str">
        <f>'6.1'!A15</f>
        <v>červenec</v>
      </c>
      <c r="B13" s="456">
        <v>2477.9267304193222</v>
      </c>
      <c r="C13" s="458">
        <v>1782.1970351276516</v>
      </c>
      <c r="D13" s="457">
        <v>695.72969529167062</v>
      </c>
      <c r="E13" s="458">
        <v>0.31368200000000002</v>
      </c>
      <c r="F13" s="458">
        <v>316.72106899999994</v>
      </c>
      <c r="G13" s="457">
        <v>-316.40738699999997</v>
      </c>
      <c r="H13" s="459">
        <v>10.738561999999998</v>
      </c>
      <c r="I13" s="459">
        <v>1.9769089507770259</v>
      </c>
      <c r="J13" s="460">
        <v>392.03777924244781</v>
      </c>
      <c r="K13" s="456">
        <v>26427.730129610005</v>
      </c>
      <c r="L13" s="458">
        <v>19016.440068968899</v>
      </c>
      <c r="M13" s="457">
        <v>7411.2900606411058</v>
      </c>
      <c r="N13" s="458">
        <v>3.350041</v>
      </c>
      <c r="O13" s="458">
        <v>3381.0328952819996</v>
      </c>
      <c r="P13" s="457">
        <v>-3377.6828542819994</v>
      </c>
      <c r="Q13" s="459">
        <v>115.85871722259998</v>
      </c>
      <c r="R13" s="459">
        <v>34.518984018268995</v>
      </c>
      <c r="S13" s="459">
        <v>4183.9849075999755</v>
      </c>
      <c r="T13" s="461"/>
      <c r="U13" s="449"/>
      <c r="V13" s="449"/>
      <c r="W13" s="462"/>
    </row>
    <row r="14" spans="1:23" ht="12.95" customHeight="1">
      <c r="A14" s="463" t="str">
        <f>'6.1'!A16</f>
        <v>srpen</v>
      </c>
      <c r="B14" s="456">
        <v>3359.1260827978313</v>
      </c>
      <c r="C14" s="458">
        <v>2706.5670340757724</v>
      </c>
      <c r="D14" s="464">
        <v>652.55904872205883</v>
      </c>
      <c r="E14" s="458">
        <v>0</v>
      </c>
      <c r="F14" s="458">
        <v>275.76086800000002</v>
      </c>
      <c r="G14" s="464">
        <v>-275.76086800000002</v>
      </c>
      <c r="H14" s="465">
        <v>10.986037999999999</v>
      </c>
      <c r="I14" s="465">
        <v>-6.4261441116736968</v>
      </c>
      <c r="J14" s="466">
        <v>381.3580746103853</v>
      </c>
      <c r="K14" s="456">
        <v>35803.270062623</v>
      </c>
      <c r="L14" s="458">
        <v>28871.586238321801</v>
      </c>
      <c r="M14" s="464">
        <v>6931.6838243011989</v>
      </c>
      <c r="N14" s="458">
        <v>0</v>
      </c>
      <c r="O14" s="458">
        <v>2936.6184088850005</v>
      </c>
      <c r="P14" s="464">
        <v>-2936.6184088850005</v>
      </c>
      <c r="Q14" s="465">
        <v>118.3983926176</v>
      </c>
      <c r="R14" s="465">
        <v>-52.646069933790713</v>
      </c>
      <c r="S14" s="465">
        <v>4060.817738100011</v>
      </c>
      <c r="T14" s="461"/>
      <c r="U14" s="449"/>
      <c r="V14" s="449"/>
      <c r="W14" s="462"/>
    </row>
    <row r="15" spans="1:23" ht="12.95" customHeight="1">
      <c r="A15" s="467" t="str">
        <f>'6.1'!A17</f>
        <v>září</v>
      </c>
      <c r="B15" s="468">
        <v>2857.2246317398358</v>
      </c>
      <c r="C15" s="469">
        <v>2327.1793585015221</v>
      </c>
      <c r="D15" s="470">
        <v>530.04527323831371</v>
      </c>
      <c r="E15" s="471">
        <v>5.5270580000000002</v>
      </c>
      <c r="F15" s="469">
        <v>75.756600000000006</v>
      </c>
      <c r="G15" s="470">
        <v>-70.229542000000009</v>
      </c>
      <c r="H15" s="472">
        <v>10.462438000000001</v>
      </c>
      <c r="I15" s="472">
        <v>2.8300812171372236</v>
      </c>
      <c r="J15" s="473">
        <v>473.10825045545107</v>
      </c>
      <c r="K15" s="468">
        <v>30475.763516060997</v>
      </c>
      <c r="L15" s="469">
        <v>24835.7202867212</v>
      </c>
      <c r="M15" s="470">
        <v>5640.0432293397971</v>
      </c>
      <c r="N15" s="471">
        <v>59.023372999999999</v>
      </c>
      <c r="O15" s="469">
        <v>807.66283184499991</v>
      </c>
      <c r="P15" s="470">
        <v>-748.63945884499992</v>
      </c>
      <c r="Q15" s="472">
        <v>112.8554516005</v>
      </c>
      <c r="R15" s="472">
        <v>42.36475440670457</v>
      </c>
      <c r="S15" s="472">
        <v>5046.6239765020009</v>
      </c>
      <c r="T15" s="461"/>
      <c r="U15" s="449"/>
      <c r="V15" s="449"/>
      <c r="W15" s="462"/>
    </row>
    <row r="16" spans="1:23" ht="12.95" customHeight="1">
      <c r="A16" s="455" t="str">
        <f>'6.1'!A18</f>
        <v>říjen</v>
      </c>
      <c r="B16" s="456">
        <v>2438.6875342623575</v>
      </c>
      <c r="C16" s="458">
        <v>1732.6637462902663</v>
      </c>
      <c r="D16" s="457">
        <v>706.02378797209121</v>
      </c>
      <c r="E16" s="458">
        <v>7.852436</v>
      </c>
      <c r="F16" s="458">
        <v>17.357230999999999</v>
      </c>
      <c r="G16" s="457">
        <v>-9.5047949999999979</v>
      </c>
      <c r="H16" s="459">
        <v>10.491746000000001</v>
      </c>
      <c r="I16" s="459">
        <v>4.8832876655057769</v>
      </c>
      <c r="J16" s="460">
        <v>711.89402663759722</v>
      </c>
      <c r="K16" s="456">
        <v>25988.663405887</v>
      </c>
      <c r="L16" s="458">
        <v>18479.3763488818</v>
      </c>
      <c r="M16" s="457">
        <v>7509.2870570052</v>
      </c>
      <c r="N16" s="458">
        <v>83.725379000000004</v>
      </c>
      <c r="O16" s="458">
        <v>185.17715443499998</v>
      </c>
      <c r="P16" s="457">
        <v>-101.45177543499997</v>
      </c>
      <c r="Q16" s="459">
        <v>112.96944627910001</v>
      </c>
      <c r="R16" s="459">
        <v>58.912313075800427</v>
      </c>
      <c r="S16" s="459">
        <v>7579.7170409251003</v>
      </c>
      <c r="T16" s="461"/>
      <c r="U16" s="449"/>
      <c r="V16" s="449"/>
      <c r="W16" s="462"/>
    </row>
    <row r="17" spans="1:23" ht="12.95" customHeight="1">
      <c r="A17" s="463" t="str">
        <f>'6.1'!A19</f>
        <v>listopad</v>
      </c>
      <c r="B17" s="456">
        <v>2716.0428225661526</v>
      </c>
      <c r="C17" s="458">
        <v>1843.9734609476302</v>
      </c>
      <c r="D17" s="464">
        <v>872.06936161852241</v>
      </c>
      <c r="E17" s="458">
        <v>25.866146000000001</v>
      </c>
      <c r="F17" s="458">
        <v>5.8102179999999999</v>
      </c>
      <c r="G17" s="464">
        <v>20.055928000000002</v>
      </c>
      <c r="H17" s="465">
        <v>10.213415999999999</v>
      </c>
      <c r="I17" s="465">
        <v>-3.9407864007304889</v>
      </c>
      <c r="J17" s="466">
        <v>898.39791921779181</v>
      </c>
      <c r="K17" s="456">
        <v>28977.752941614999</v>
      </c>
      <c r="L17" s="458">
        <v>19688.777929535794</v>
      </c>
      <c r="M17" s="464">
        <v>9288.975012079205</v>
      </c>
      <c r="N17" s="458">
        <v>276.18030399999998</v>
      </c>
      <c r="O17" s="458">
        <v>61.860942999999999</v>
      </c>
      <c r="P17" s="464">
        <v>214.31936099999999</v>
      </c>
      <c r="Q17" s="465">
        <v>110.11656682949999</v>
      </c>
      <c r="R17" s="465">
        <v>-38.072819683736192</v>
      </c>
      <c r="S17" s="465">
        <v>9575.3381202249693</v>
      </c>
      <c r="T17" s="461"/>
      <c r="U17" s="449"/>
      <c r="V17" s="449"/>
      <c r="W17" s="462"/>
    </row>
    <row r="18" spans="1:23" ht="12.95" customHeight="1">
      <c r="A18" s="467" t="str">
        <f>'6.1'!A20</f>
        <v>prosinec</v>
      </c>
      <c r="B18" s="468">
        <v>2937.5311416212712</v>
      </c>
      <c r="C18" s="469">
        <v>1953.0179877260293</v>
      </c>
      <c r="D18" s="470">
        <v>984.51315389524189</v>
      </c>
      <c r="E18" s="471">
        <v>76.261814000000001</v>
      </c>
      <c r="F18" s="469">
        <v>23.840031</v>
      </c>
      <c r="G18" s="470">
        <v>52.421783000000005</v>
      </c>
      <c r="H18" s="472">
        <v>12.32503</v>
      </c>
      <c r="I18" s="472">
        <v>-9.0665481617185293</v>
      </c>
      <c r="J18" s="473">
        <v>1040.1934187335235</v>
      </c>
      <c r="K18" s="468">
        <v>31378.852206307005</v>
      </c>
      <c r="L18" s="469">
        <v>20864.7620607178</v>
      </c>
      <c r="M18" s="470">
        <v>10514.090145589205</v>
      </c>
      <c r="N18" s="471">
        <v>813.59166099999993</v>
      </c>
      <c r="O18" s="469">
        <v>255.39029152399996</v>
      </c>
      <c r="P18" s="470">
        <v>558.20136947599997</v>
      </c>
      <c r="Q18" s="472">
        <v>133.84776615800001</v>
      </c>
      <c r="R18" s="472">
        <v>-89.302488518124449</v>
      </c>
      <c r="S18" s="472">
        <v>11116.836792705082</v>
      </c>
      <c r="T18" s="461"/>
      <c r="U18" s="449"/>
      <c r="V18" s="449"/>
      <c r="W18" s="462"/>
    </row>
    <row r="19" spans="1:23" ht="12.95" customHeight="1">
      <c r="A19" s="455" t="str">
        <f>'6.1'!A21</f>
        <v>I. čtvrtletí</v>
      </c>
      <c r="B19" s="456">
        <f>SUM(B7:B9)</f>
        <v>9085.3773765437618</v>
      </c>
      <c r="C19" s="456">
        <f>SUM(C7:C9)</f>
        <v>7013.3749064674457</v>
      </c>
      <c r="D19" s="474">
        <f t="shared" ref="D19:J19" si="0">SUM(D7:D9)</f>
        <v>2072.0024700763156</v>
      </c>
      <c r="E19" s="456">
        <f t="shared" si="0"/>
        <v>1088.397676</v>
      </c>
      <c r="F19" s="456">
        <f t="shared" si="0"/>
        <v>69.668124000000006</v>
      </c>
      <c r="G19" s="474">
        <f t="shared" si="0"/>
        <v>1018.729552</v>
      </c>
      <c r="H19" s="475">
        <f t="shared" si="0"/>
        <v>33.574277000000002</v>
      </c>
      <c r="I19" s="475">
        <f t="shared" si="0"/>
        <v>7.253666795936879</v>
      </c>
      <c r="J19" s="476">
        <f t="shared" si="0"/>
        <v>3131.5599658722531</v>
      </c>
      <c r="K19" s="456">
        <f>SUM(K7:K9)</f>
        <v>96955.62167717499</v>
      </c>
      <c r="L19" s="456">
        <f t="shared" ref="L19:S19" si="1">SUM(L7:L9)</f>
        <v>74876.832495469789</v>
      </c>
      <c r="M19" s="474">
        <f t="shared" si="1"/>
        <v>22078.789181705197</v>
      </c>
      <c r="N19" s="456">
        <f t="shared" si="1"/>
        <v>11625.761677</v>
      </c>
      <c r="O19" s="456">
        <f t="shared" si="1"/>
        <v>744.65746248699998</v>
      </c>
      <c r="P19" s="474">
        <f t="shared" si="1"/>
        <v>10881.104214513</v>
      </c>
      <c r="Q19" s="475">
        <f t="shared" si="1"/>
        <v>360.98561273840005</v>
      </c>
      <c r="R19" s="475">
        <f t="shared" si="1"/>
        <v>132.84833786020243</v>
      </c>
      <c r="S19" s="475">
        <f t="shared" si="1"/>
        <v>33453.727346816799</v>
      </c>
      <c r="U19" s="449"/>
      <c r="V19" s="449"/>
    </row>
    <row r="20" spans="1:23" ht="12.95" customHeight="1">
      <c r="A20" s="463" t="str">
        <f>'6.1'!A22</f>
        <v>II. čtvrtletí</v>
      </c>
      <c r="B20" s="456">
        <f>SUM(B10:B12)</f>
        <v>10255.220458718</v>
      </c>
      <c r="C20" s="456">
        <f>SUM(C10:C12)</f>
        <v>7234.9697901132322</v>
      </c>
      <c r="D20" s="477">
        <f t="shared" ref="D20:J20" si="2">SUM(D10:D12)</f>
        <v>3020.2506686047673</v>
      </c>
      <c r="E20" s="456">
        <f t="shared" si="2"/>
        <v>66.296203000000006</v>
      </c>
      <c r="F20" s="456">
        <f t="shared" si="2"/>
        <v>1575.9363920000001</v>
      </c>
      <c r="G20" s="477">
        <f t="shared" si="2"/>
        <v>-1509.6401890000002</v>
      </c>
      <c r="H20" s="478">
        <f t="shared" si="2"/>
        <v>31.966596999999993</v>
      </c>
      <c r="I20" s="478">
        <f t="shared" si="2"/>
        <v>-6.4970377650284794</v>
      </c>
      <c r="J20" s="479">
        <f t="shared" si="2"/>
        <v>1536.0800388397388</v>
      </c>
      <c r="K20" s="456">
        <f>SUM(K10:K12)</f>
        <v>109370.19551286299</v>
      </c>
      <c r="L20" s="456">
        <f t="shared" ref="L20:S20" si="3">SUM(L10:L12)</f>
        <v>77223.134531420204</v>
      </c>
      <c r="M20" s="477">
        <f t="shared" si="3"/>
        <v>32147.060981442795</v>
      </c>
      <c r="N20" s="456">
        <f t="shared" si="3"/>
        <v>708.88838700000008</v>
      </c>
      <c r="O20" s="456">
        <f t="shared" si="3"/>
        <v>16799.584565015</v>
      </c>
      <c r="P20" s="477">
        <f t="shared" si="3"/>
        <v>-16090.696178015001</v>
      </c>
      <c r="Q20" s="478">
        <f t="shared" si="3"/>
        <v>345.19205825680007</v>
      </c>
      <c r="R20" s="478">
        <f t="shared" si="3"/>
        <v>-20.969045359627813</v>
      </c>
      <c r="S20" s="478">
        <f t="shared" si="3"/>
        <v>16380.58781632496</v>
      </c>
      <c r="U20" s="449"/>
      <c r="V20" s="449"/>
    </row>
    <row r="21" spans="1:23" ht="12.95" customHeight="1">
      <c r="A21" s="463" t="str">
        <f>'6.1'!A23</f>
        <v>III. čtvrtletí</v>
      </c>
      <c r="B21" s="456">
        <f>SUM(B13:B15)</f>
        <v>8694.2774449569879</v>
      </c>
      <c r="C21" s="456">
        <f>SUM(C13:C15)</f>
        <v>6815.9434277049459</v>
      </c>
      <c r="D21" s="477">
        <f t="shared" ref="D21:J21" si="4">SUM(D13:D15)</f>
        <v>1878.3340172520432</v>
      </c>
      <c r="E21" s="456">
        <f t="shared" si="4"/>
        <v>5.8407400000000003</v>
      </c>
      <c r="F21" s="456">
        <f t="shared" si="4"/>
        <v>668.23853700000006</v>
      </c>
      <c r="G21" s="477">
        <f t="shared" si="4"/>
        <v>-662.39779700000008</v>
      </c>
      <c r="H21" s="478">
        <f t="shared" si="4"/>
        <v>32.187037999999994</v>
      </c>
      <c r="I21" s="478">
        <f t="shared" si="4"/>
        <v>-1.6191539437594473</v>
      </c>
      <c r="J21" s="479">
        <f t="shared" si="4"/>
        <v>1246.5041043082842</v>
      </c>
      <c r="K21" s="456">
        <f>SUM(K13:K15)</f>
        <v>92706.763708294005</v>
      </c>
      <c r="L21" s="456">
        <f t="shared" ref="L21:S21" si="5">SUM(L13:L15)</f>
        <v>72723.7465940119</v>
      </c>
      <c r="M21" s="477">
        <f t="shared" si="5"/>
        <v>19983.017114282102</v>
      </c>
      <c r="N21" s="456">
        <f t="shared" si="5"/>
        <v>62.373413999999997</v>
      </c>
      <c r="O21" s="456">
        <f t="shared" si="5"/>
        <v>7125.3141360120007</v>
      </c>
      <c r="P21" s="477">
        <f t="shared" si="5"/>
        <v>-7062.9407220120002</v>
      </c>
      <c r="Q21" s="478">
        <f t="shared" si="5"/>
        <v>347.11256144070001</v>
      </c>
      <c r="R21" s="478">
        <f t="shared" si="5"/>
        <v>24.237668491182852</v>
      </c>
      <c r="S21" s="478">
        <f t="shared" si="5"/>
        <v>13291.426622201987</v>
      </c>
      <c r="U21" s="449"/>
      <c r="V21" s="449"/>
    </row>
    <row r="22" spans="1:23" ht="12.95" customHeight="1">
      <c r="A22" s="467" t="str">
        <f>'6.1'!A24</f>
        <v>IV. čtvrtletí</v>
      </c>
      <c r="B22" s="468">
        <f>SUM(B16:B18)</f>
        <v>8092.2614984497814</v>
      </c>
      <c r="C22" s="468">
        <f>SUM(C16:C18)</f>
        <v>5529.6551949639252</v>
      </c>
      <c r="D22" s="480">
        <f t="shared" ref="D22:J22" si="6">SUM(D16:D18)</f>
        <v>2562.6063034858553</v>
      </c>
      <c r="E22" s="481">
        <f t="shared" si="6"/>
        <v>109.980396</v>
      </c>
      <c r="F22" s="468">
        <f t="shared" si="6"/>
        <v>47.007480000000001</v>
      </c>
      <c r="G22" s="480">
        <f t="shared" si="6"/>
        <v>62.972916000000012</v>
      </c>
      <c r="H22" s="482">
        <f t="shared" si="6"/>
        <v>33.030192</v>
      </c>
      <c r="I22" s="482">
        <f t="shared" si="6"/>
        <v>-8.1240468969432413</v>
      </c>
      <c r="J22" s="483">
        <f t="shared" si="6"/>
        <v>2650.4853645889125</v>
      </c>
      <c r="K22" s="468">
        <f>SUM(K16:K18)</f>
        <v>86345.268553809001</v>
      </c>
      <c r="L22" s="468">
        <f t="shared" ref="L22:S22" si="7">SUM(L16:L18)</f>
        <v>59032.916339135394</v>
      </c>
      <c r="M22" s="480">
        <f t="shared" si="7"/>
        <v>27312.35221467361</v>
      </c>
      <c r="N22" s="481">
        <f t="shared" si="7"/>
        <v>1173.4973439999999</v>
      </c>
      <c r="O22" s="468">
        <f t="shared" si="7"/>
        <v>502.4283889589999</v>
      </c>
      <c r="P22" s="480">
        <f t="shared" si="7"/>
        <v>671.06895504099998</v>
      </c>
      <c r="Q22" s="482">
        <f t="shared" si="7"/>
        <v>356.93377926660003</v>
      </c>
      <c r="R22" s="482">
        <f t="shared" si="7"/>
        <v>-68.462995126060207</v>
      </c>
      <c r="S22" s="482">
        <f t="shared" si="7"/>
        <v>28271.891953855153</v>
      </c>
      <c r="U22" s="449"/>
      <c r="V22" s="449"/>
    </row>
    <row r="23" spans="1:23" ht="12.95" customHeight="1">
      <c r="A23" s="455" t="str">
        <f>'6.1'!A25</f>
        <v>I. pololetí</v>
      </c>
      <c r="B23" s="456">
        <f>SUM(B7:B12)</f>
        <v>19340.59783526176</v>
      </c>
      <c r="C23" s="456">
        <f>SUM(C7:C12)</f>
        <v>14248.34469658068</v>
      </c>
      <c r="D23" s="474">
        <f t="shared" ref="D23:J23" si="8">SUM(D7:D12)</f>
        <v>5092.2531386810824</v>
      </c>
      <c r="E23" s="456">
        <f t="shared" si="8"/>
        <v>1154.6938789999999</v>
      </c>
      <c r="F23" s="456">
        <f t="shared" si="8"/>
        <v>1645.6045160000001</v>
      </c>
      <c r="G23" s="474">
        <f t="shared" si="8"/>
        <v>-490.91063700000007</v>
      </c>
      <c r="H23" s="475">
        <f t="shared" si="8"/>
        <v>65.540874000000002</v>
      </c>
      <c r="I23" s="475">
        <f t="shared" si="8"/>
        <v>0.75662903090839961</v>
      </c>
      <c r="J23" s="476">
        <f t="shared" si="8"/>
        <v>4667.6400047119914</v>
      </c>
      <c r="K23" s="456">
        <f>SUM(K7:K12)</f>
        <v>206325.81719003798</v>
      </c>
      <c r="L23" s="456">
        <f t="shared" ref="L23:S23" si="9">SUM(L7:L12)</f>
        <v>152099.96702688999</v>
      </c>
      <c r="M23" s="474">
        <f t="shared" si="9"/>
        <v>54225.850163147988</v>
      </c>
      <c r="N23" s="456">
        <f t="shared" si="9"/>
        <v>12334.650064000001</v>
      </c>
      <c r="O23" s="456">
        <f t="shared" si="9"/>
        <v>17544.242027502001</v>
      </c>
      <c r="P23" s="474">
        <f t="shared" si="9"/>
        <v>-5209.5919635020018</v>
      </c>
      <c r="Q23" s="475">
        <f t="shared" si="9"/>
        <v>706.17767099520006</v>
      </c>
      <c r="R23" s="475">
        <f t="shared" si="9"/>
        <v>111.87929250057462</v>
      </c>
      <c r="S23" s="475">
        <f t="shared" si="9"/>
        <v>49834.315163141757</v>
      </c>
      <c r="U23" s="449"/>
      <c r="V23" s="449"/>
    </row>
    <row r="24" spans="1:23" ht="12.95" customHeight="1">
      <c r="A24" s="467" t="str">
        <f>'6.1'!A26</f>
        <v>II. pololetí</v>
      </c>
      <c r="B24" s="468">
        <f>SUM(B13:B18)</f>
        <v>16786.538943406769</v>
      </c>
      <c r="C24" s="468">
        <f>SUM(C13:C18)</f>
        <v>12345.598622668873</v>
      </c>
      <c r="D24" s="480">
        <f t="shared" ref="D24:J24" si="10">SUM(D13:D18)</f>
        <v>4440.9403207378991</v>
      </c>
      <c r="E24" s="481">
        <f t="shared" si="10"/>
        <v>115.821136</v>
      </c>
      <c r="F24" s="468">
        <f t="shared" si="10"/>
        <v>715.24601699999994</v>
      </c>
      <c r="G24" s="480">
        <f t="shared" si="10"/>
        <v>-599.42488100000003</v>
      </c>
      <c r="H24" s="482">
        <f t="shared" si="10"/>
        <v>65.217229999999986</v>
      </c>
      <c r="I24" s="482">
        <f t="shared" si="10"/>
        <v>-9.7432008407026878</v>
      </c>
      <c r="J24" s="483">
        <f t="shared" si="10"/>
        <v>3896.9894688971963</v>
      </c>
      <c r="K24" s="468">
        <f>SUM(K13:K18)</f>
        <v>179052.03226210299</v>
      </c>
      <c r="L24" s="468">
        <f t="shared" ref="L24:S24" si="11">SUM(L13:L18)</f>
        <v>131756.66293314731</v>
      </c>
      <c r="M24" s="480">
        <f t="shared" si="11"/>
        <v>47295.369328955712</v>
      </c>
      <c r="N24" s="481">
        <f t="shared" si="11"/>
        <v>1235.870758</v>
      </c>
      <c r="O24" s="468">
        <f t="shared" si="11"/>
        <v>7627.7425249710004</v>
      </c>
      <c r="P24" s="480">
        <f t="shared" si="11"/>
        <v>-6391.8717669710004</v>
      </c>
      <c r="Q24" s="482">
        <f t="shared" si="11"/>
        <v>704.04634070730003</v>
      </c>
      <c r="R24" s="482">
        <f t="shared" si="11"/>
        <v>-44.225326634877355</v>
      </c>
      <c r="S24" s="482">
        <f t="shared" si="11"/>
        <v>41563.318576057136</v>
      </c>
      <c r="U24" s="449"/>
      <c r="V24" s="449"/>
    </row>
    <row r="25" spans="1:23" ht="12.95" customHeight="1">
      <c r="A25" s="61" t="str">
        <f>'6.1'!A27</f>
        <v>rok</v>
      </c>
      <c r="B25" s="53">
        <f>SUM(B7:B18)</f>
        <v>36127.13677866853</v>
      </c>
      <c r="C25" s="53">
        <f>SUM(C7:C18)</f>
        <v>26593.943319249553</v>
      </c>
      <c r="D25" s="54">
        <f t="shared" ref="D25:J25" si="12">SUM(D7:D18)</f>
        <v>9533.1934594189806</v>
      </c>
      <c r="E25" s="55">
        <f t="shared" si="12"/>
        <v>1270.5150149999997</v>
      </c>
      <c r="F25" s="53">
        <f t="shared" si="12"/>
        <v>2360.8505330000003</v>
      </c>
      <c r="G25" s="54">
        <f t="shared" si="12"/>
        <v>-1090.3355180000001</v>
      </c>
      <c r="H25" s="57">
        <f t="shared" si="12"/>
        <v>130.758104</v>
      </c>
      <c r="I25" s="57">
        <f t="shared" si="12"/>
        <v>-8.9865718097942882</v>
      </c>
      <c r="J25" s="56">
        <f t="shared" si="12"/>
        <v>8564.6294736091877</v>
      </c>
      <c r="K25" s="53">
        <f>SUM(K7:K18)</f>
        <v>385377.84945214103</v>
      </c>
      <c r="L25" s="53">
        <f t="shared" ref="L25:S25" si="13">SUM(L7:L18)</f>
        <v>283856.62996003724</v>
      </c>
      <c r="M25" s="54">
        <f t="shared" si="13"/>
        <v>101521.21949210369</v>
      </c>
      <c r="N25" s="55">
        <f t="shared" si="13"/>
        <v>13570.520822</v>
      </c>
      <c r="O25" s="53">
        <f t="shared" si="13"/>
        <v>25171.984552473001</v>
      </c>
      <c r="P25" s="54">
        <f t="shared" si="13"/>
        <v>-11601.463730473</v>
      </c>
      <c r="Q25" s="57">
        <f t="shared" si="13"/>
        <v>1410.2240117025001</v>
      </c>
      <c r="R25" s="57">
        <f t="shared" si="13"/>
        <v>67.653965865697245</v>
      </c>
      <c r="S25" s="57">
        <f t="shared" si="13"/>
        <v>91397.633739198907</v>
      </c>
      <c r="U25" s="454"/>
      <c r="V25" s="449"/>
    </row>
    <row r="26" spans="1:23" ht="12" customHeight="1">
      <c r="U26" s="449"/>
      <c r="V26" s="449"/>
    </row>
    <row r="27" spans="1:23" ht="12" customHeight="1">
      <c r="E27" s="449"/>
      <c r="F27" s="449"/>
      <c r="G27" s="449"/>
      <c r="L27" s="449"/>
      <c r="M27" s="449"/>
      <c r="N27" s="449"/>
    </row>
    <row r="28" spans="1:23" ht="12" customHeight="1">
      <c r="E28" s="449"/>
      <c r="F28" s="449"/>
      <c r="G28" s="449"/>
      <c r="J28" s="449"/>
      <c r="L28" s="449"/>
      <c r="M28" s="449"/>
      <c r="N28" s="449"/>
      <c r="Q28" s="450"/>
    </row>
    <row r="29" spans="1:23" ht="12" customHeight="1">
      <c r="B29" s="448" t="str">
        <f>B6</f>
        <v>do ČR</v>
      </c>
      <c r="C29" s="448" t="str">
        <f>E6</f>
        <v>ze ZP</v>
      </c>
      <c r="D29" s="448" t="str">
        <f>H5</f>
        <v>Výroba plynu
 v ČR
(celkem 
včetně VS)</v>
      </c>
      <c r="E29" s="449"/>
      <c r="F29" s="449"/>
      <c r="G29" s="449"/>
      <c r="H29" s="450"/>
      <c r="I29" s="450"/>
      <c r="J29" s="450"/>
      <c r="K29" s="450"/>
      <c r="L29" s="450"/>
      <c r="M29" s="450"/>
      <c r="N29" s="450"/>
      <c r="O29" s="450"/>
      <c r="P29" s="450"/>
      <c r="Q29" s="450"/>
    </row>
    <row r="30" spans="1:23" ht="12" customHeight="1">
      <c r="B30" s="449">
        <f>B25</f>
        <v>36127.13677866853</v>
      </c>
      <c r="C30" s="449">
        <f>E25</f>
        <v>1270.5150149999997</v>
      </c>
      <c r="D30" s="449">
        <f>H25</f>
        <v>130.758104</v>
      </c>
      <c r="E30" s="449"/>
      <c r="F30" s="449"/>
      <c r="G30" s="449"/>
      <c r="H30" s="450"/>
      <c r="I30" s="450"/>
      <c r="J30" s="450"/>
      <c r="K30" s="450"/>
      <c r="L30" s="450"/>
      <c r="M30" s="450"/>
      <c r="N30" s="450"/>
      <c r="O30" s="450"/>
      <c r="P30" s="450"/>
      <c r="Q30" s="1573"/>
      <c r="S30" s="451"/>
    </row>
    <row r="31" spans="1:23" ht="12" customHeight="1">
      <c r="B31" s="449">
        <f>C25*-1</f>
        <v>-26593.943319249553</v>
      </c>
      <c r="C31" s="449">
        <f>F25*-1</f>
        <v>-2360.8505330000003</v>
      </c>
      <c r="D31" s="449">
        <f>J25*-1</f>
        <v>-8564.6294736091877</v>
      </c>
      <c r="H31" s="450"/>
      <c r="I31" s="450"/>
      <c r="J31" s="450"/>
      <c r="N31" s="450"/>
      <c r="O31" s="450"/>
      <c r="P31" s="450"/>
      <c r="Q31" s="1573"/>
      <c r="S31" s="451"/>
    </row>
    <row r="32" spans="1:23" ht="12" customHeight="1">
      <c r="E32" s="449"/>
      <c r="H32" s="450"/>
      <c r="I32" s="450"/>
      <c r="J32" s="450"/>
      <c r="K32" s="450"/>
      <c r="L32" s="450"/>
      <c r="M32" s="450"/>
      <c r="N32" s="450"/>
      <c r="O32" s="450"/>
      <c r="P32" s="450"/>
      <c r="Q32" s="1573"/>
      <c r="S32" s="451"/>
    </row>
    <row r="33" spans="5:19" ht="12" customHeight="1"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9"/>
      <c r="P33" s="449"/>
      <c r="Q33" s="1573"/>
      <c r="S33" s="451"/>
    </row>
    <row r="34" spans="5:19" ht="12" customHeight="1">
      <c r="H34" s="450"/>
      <c r="I34" s="450"/>
      <c r="J34" s="450"/>
      <c r="K34" s="450"/>
      <c r="L34" s="450"/>
      <c r="M34" s="450"/>
      <c r="N34" s="450"/>
      <c r="O34" s="450"/>
      <c r="P34" s="450"/>
      <c r="Q34" s="1573"/>
      <c r="S34" s="451"/>
    </row>
    <row r="35" spans="5:19" ht="12" customHeight="1">
      <c r="H35" s="450"/>
      <c r="I35" s="450"/>
      <c r="J35" s="450"/>
      <c r="K35" s="450"/>
      <c r="L35" s="450"/>
      <c r="M35" s="450"/>
      <c r="N35" s="450"/>
      <c r="O35" s="450"/>
      <c r="P35" s="450"/>
      <c r="Q35" s="1573"/>
      <c r="S35" s="451"/>
    </row>
    <row r="36" spans="5:19">
      <c r="H36" s="450"/>
      <c r="I36" s="450"/>
      <c r="J36" s="450"/>
      <c r="K36" s="450"/>
      <c r="L36" s="450"/>
      <c r="M36" s="450"/>
      <c r="N36" s="450"/>
      <c r="O36" s="450"/>
      <c r="P36" s="450"/>
      <c r="Q36" s="450"/>
    </row>
    <row r="37" spans="5:19">
      <c r="H37" s="450"/>
      <c r="I37" s="450"/>
      <c r="J37" s="450"/>
      <c r="K37" s="450"/>
      <c r="L37" s="450"/>
      <c r="M37" s="450"/>
      <c r="N37" s="450"/>
      <c r="O37" s="450"/>
      <c r="P37" s="450"/>
      <c r="Q37" s="450"/>
    </row>
    <row r="38" spans="5:19">
      <c r="H38" s="450"/>
      <c r="I38" s="450"/>
      <c r="J38" s="450"/>
      <c r="K38" s="450"/>
      <c r="L38" s="450"/>
      <c r="M38" s="450"/>
      <c r="N38" s="450"/>
      <c r="O38" s="450"/>
      <c r="P38" s="450"/>
      <c r="Q38" s="450"/>
    </row>
    <row r="39" spans="5:19">
      <c r="J39" s="452"/>
    </row>
    <row r="40" spans="5:19">
      <c r="H40" s="453"/>
      <c r="I40" s="453"/>
      <c r="J40" s="453"/>
      <c r="K40" s="453"/>
      <c r="L40" s="453"/>
      <c r="M40" s="453"/>
      <c r="N40" s="453"/>
      <c r="O40" s="453"/>
      <c r="P40" s="453"/>
      <c r="Q40" s="453"/>
      <c r="R40" s="453"/>
      <c r="S40" s="453"/>
    </row>
    <row r="41" spans="5:19">
      <c r="H41" s="453"/>
      <c r="I41" s="453"/>
      <c r="J41" s="453"/>
      <c r="K41" s="453"/>
      <c r="L41" s="453"/>
      <c r="M41" s="453"/>
      <c r="N41" s="453"/>
      <c r="O41" s="453"/>
      <c r="P41" s="453"/>
      <c r="Q41" s="453"/>
      <c r="R41" s="453"/>
      <c r="S41" s="453"/>
    </row>
    <row r="42" spans="5:19">
      <c r="H42" s="453"/>
      <c r="I42" s="453"/>
      <c r="J42" s="453"/>
      <c r="K42" s="453"/>
      <c r="L42" s="453"/>
      <c r="M42" s="453"/>
      <c r="N42" s="453"/>
      <c r="O42" s="453"/>
      <c r="P42" s="453"/>
      <c r="Q42" s="453"/>
      <c r="R42" s="453"/>
      <c r="S42" s="453"/>
    </row>
    <row r="43" spans="5:19">
      <c r="H43" s="453"/>
      <c r="I43" s="453"/>
      <c r="J43" s="453"/>
      <c r="K43" s="453"/>
      <c r="L43" s="453"/>
      <c r="M43" s="453"/>
      <c r="N43" s="453"/>
      <c r="O43" s="453"/>
      <c r="P43" s="453"/>
      <c r="Q43" s="453"/>
      <c r="R43" s="453"/>
      <c r="S43" s="453"/>
    </row>
    <row r="44" spans="5:19"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</row>
    <row r="45" spans="5:19">
      <c r="H45" s="453"/>
      <c r="I45" s="453"/>
      <c r="J45" s="453"/>
      <c r="K45" s="453"/>
      <c r="L45" s="453"/>
      <c r="M45" s="453"/>
      <c r="N45" s="453"/>
      <c r="O45" s="453"/>
      <c r="P45" s="453"/>
      <c r="Q45" s="453"/>
      <c r="R45" s="453"/>
      <c r="S45" s="453"/>
    </row>
    <row r="46" spans="5:19">
      <c r="H46" s="453"/>
      <c r="I46" s="453"/>
      <c r="J46" s="453"/>
      <c r="K46" s="453"/>
      <c r="L46" s="453"/>
      <c r="M46" s="453"/>
      <c r="N46" s="453"/>
      <c r="O46" s="453"/>
      <c r="P46" s="453"/>
      <c r="Q46" s="453"/>
      <c r="R46" s="453"/>
      <c r="S46" s="453"/>
    </row>
    <row r="47" spans="5:19">
      <c r="H47" s="453"/>
      <c r="I47" s="453"/>
      <c r="J47" s="453"/>
      <c r="K47" s="453"/>
      <c r="L47" s="453"/>
      <c r="M47" s="453"/>
      <c r="N47" s="453"/>
      <c r="O47" s="453"/>
      <c r="P47" s="453"/>
      <c r="Q47" s="453"/>
      <c r="R47" s="453"/>
      <c r="S47" s="453"/>
    </row>
    <row r="48" spans="5:19">
      <c r="H48" s="453"/>
      <c r="I48" s="453"/>
      <c r="J48" s="453"/>
      <c r="K48" s="453"/>
      <c r="L48" s="453"/>
      <c r="M48" s="453"/>
      <c r="N48" s="453"/>
      <c r="O48" s="453"/>
      <c r="P48" s="453"/>
      <c r="Q48" s="453"/>
      <c r="R48" s="453"/>
      <c r="S48" s="453"/>
    </row>
    <row r="49" spans="8:19">
      <c r="H49" s="453"/>
      <c r="I49" s="453"/>
      <c r="J49" s="453"/>
      <c r="K49" s="453"/>
      <c r="L49" s="453"/>
      <c r="M49" s="453"/>
      <c r="N49" s="453"/>
      <c r="O49" s="453"/>
      <c r="P49" s="453"/>
      <c r="Q49" s="453"/>
      <c r="R49" s="453"/>
      <c r="S49" s="453"/>
    </row>
  </sheetData>
  <mergeCells count="15">
    <mergeCell ref="B4:J4"/>
    <mergeCell ref="K4:S4"/>
    <mergeCell ref="B5:D5"/>
    <mergeCell ref="A3:S3"/>
    <mergeCell ref="A1:S1"/>
    <mergeCell ref="E5:G5"/>
    <mergeCell ref="H5:H6"/>
    <mergeCell ref="I5:I6"/>
    <mergeCell ref="J5:J6"/>
    <mergeCell ref="S5:S6"/>
    <mergeCell ref="Q30:Q35"/>
    <mergeCell ref="K5:M5"/>
    <mergeCell ref="N5:P5"/>
    <mergeCell ref="Q5:Q6"/>
    <mergeCell ref="R5:R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X39"/>
  <sheetViews>
    <sheetView showGridLines="0" zoomScaleNormal="100" zoomScaleSheetLayoutView="100" workbookViewId="0">
      <selection sqref="A1:S1"/>
    </sheetView>
  </sheetViews>
  <sheetFormatPr defaultRowHeight="12.75"/>
  <cols>
    <col min="1" max="1" width="8.7109375" style="488" customWidth="1"/>
    <col min="2" max="4" width="7.28515625" style="488" customWidth="1"/>
    <col min="5" max="19" width="7.42578125" style="488" customWidth="1"/>
    <col min="20" max="20" width="9.28515625" style="488" bestFit="1" customWidth="1"/>
    <col min="21" max="21" width="11.42578125" style="488" bestFit="1" customWidth="1"/>
    <col min="22" max="260" width="9.140625" style="488"/>
    <col min="261" max="273" width="10.7109375" style="488" customWidth="1"/>
    <col min="274" max="516" width="9.140625" style="488"/>
    <col min="517" max="529" width="10.7109375" style="488" customWidth="1"/>
    <col min="530" max="772" width="9.140625" style="488"/>
    <col min="773" max="785" width="10.7109375" style="488" customWidth="1"/>
    <col min="786" max="1028" width="9.140625" style="488"/>
    <col min="1029" max="1041" width="10.7109375" style="488" customWidth="1"/>
    <col min="1042" max="1284" width="9.140625" style="488"/>
    <col min="1285" max="1297" width="10.7109375" style="488" customWidth="1"/>
    <col min="1298" max="1540" width="9.140625" style="488"/>
    <col min="1541" max="1553" width="10.7109375" style="488" customWidth="1"/>
    <col min="1554" max="1796" width="9.140625" style="488"/>
    <col min="1797" max="1809" width="10.7109375" style="488" customWidth="1"/>
    <col min="1810" max="2052" width="9.140625" style="488"/>
    <col min="2053" max="2065" width="10.7109375" style="488" customWidth="1"/>
    <col min="2066" max="2308" width="9.140625" style="488"/>
    <col min="2309" max="2321" width="10.7109375" style="488" customWidth="1"/>
    <col min="2322" max="2564" width="9.140625" style="488"/>
    <col min="2565" max="2577" width="10.7109375" style="488" customWidth="1"/>
    <col min="2578" max="2820" width="9.140625" style="488"/>
    <col min="2821" max="2833" width="10.7109375" style="488" customWidth="1"/>
    <col min="2834" max="3076" width="9.140625" style="488"/>
    <col min="3077" max="3089" width="10.7109375" style="488" customWidth="1"/>
    <col min="3090" max="3332" width="9.140625" style="488"/>
    <col min="3333" max="3345" width="10.7109375" style="488" customWidth="1"/>
    <col min="3346" max="3588" width="9.140625" style="488"/>
    <col min="3589" max="3601" width="10.7109375" style="488" customWidth="1"/>
    <col min="3602" max="3844" width="9.140625" style="488"/>
    <col min="3845" max="3857" width="10.7109375" style="488" customWidth="1"/>
    <col min="3858" max="4100" width="9.140625" style="488"/>
    <col min="4101" max="4113" width="10.7109375" style="488" customWidth="1"/>
    <col min="4114" max="4356" width="9.140625" style="488"/>
    <col min="4357" max="4369" width="10.7109375" style="488" customWidth="1"/>
    <col min="4370" max="4612" width="9.140625" style="488"/>
    <col min="4613" max="4625" width="10.7109375" style="488" customWidth="1"/>
    <col min="4626" max="4868" width="9.140625" style="488"/>
    <col min="4869" max="4881" width="10.7109375" style="488" customWidth="1"/>
    <col min="4882" max="5124" width="9.140625" style="488"/>
    <col min="5125" max="5137" width="10.7109375" style="488" customWidth="1"/>
    <col min="5138" max="5380" width="9.140625" style="488"/>
    <col min="5381" max="5393" width="10.7109375" style="488" customWidth="1"/>
    <col min="5394" max="5636" width="9.140625" style="488"/>
    <col min="5637" max="5649" width="10.7109375" style="488" customWidth="1"/>
    <col min="5650" max="5892" width="9.140625" style="488"/>
    <col min="5893" max="5905" width="10.7109375" style="488" customWidth="1"/>
    <col min="5906" max="6148" width="9.140625" style="488"/>
    <col min="6149" max="6161" width="10.7109375" style="488" customWidth="1"/>
    <col min="6162" max="6404" width="9.140625" style="488"/>
    <col min="6405" max="6417" width="10.7109375" style="488" customWidth="1"/>
    <col min="6418" max="6660" width="9.140625" style="488"/>
    <col min="6661" max="6673" width="10.7109375" style="488" customWidth="1"/>
    <col min="6674" max="6916" width="9.140625" style="488"/>
    <col min="6917" max="6929" width="10.7109375" style="488" customWidth="1"/>
    <col min="6930" max="7172" width="9.140625" style="488"/>
    <col min="7173" max="7185" width="10.7109375" style="488" customWidth="1"/>
    <col min="7186" max="7428" width="9.140625" style="488"/>
    <col min="7429" max="7441" width="10.7109375" style="488" customWidth="1"/>
    <col min="7442" max="7684" width="9.140625" style="488"/>
    <col min="7685" max="7697" width="10.7109375" style="488" customWidth="1"/>
    <col min="7698" max="7940" width="9.140625" style="488"/>
    <col min="7941" max="7953" width="10.7109375" style="488" customWidth="1"/>
    <col min="7954" max="8196" width="9.140625" style="488"/>
    <col min="8197" max="8209" width="10.7109375" style="488" customWidth="1"/>
    <col min="8210" max="8452" width="9.140625" style="488"/>
    <col min="8453" max="8465" width="10.7109375" style="488" customWidth="1"/>
    <col min="8466" max="8708" width="9.140625" style="488"/>
    <col min="8709" max="8721" width="10.7109375" style="488" customWidth="1"/>
    <col min="8722" max="8964" width="9.140625" style="488"/>
    <col min="8965" max="8977" width="10.7109375" style="488" customWidth="1"/>
    <col min="8978" max="9220" width="9.140625" style="488"/>
    <col min="9221" max="9233" width="10.7109375" style="488" customWidth="1"/>
    <col min="9234" max="9476" width="9.140625" style="488"/>
    <col min="9477" max="9489" width="10.7109375" style="488" customWidth="1"/>
    <col min="9490" max="9732" width="9.140625" style="488"/>
    <col min="9733" max="9745" width="10.7109375" style="488" customWidth="1"/>
    <col min="9746" max="9988" width="9.140625" style="488"/>
    <col min="9989" max="10001" width="10.7109375" style="488" customWidth="1"/>
    <col min="10002" max="10244" width="9.140625" style="488"/>
    <col min="10245" max="10257" width="10.7109375" style="488" customWidth="1"/>
    <col min="10258" max="10500" width="9.140625" style="488"/>
    <col min="10501" max="10513" width="10.7109375" style="488" customWidth="1"/>
    <col min="10514" max="10756" width="9.140625" style="488"/>
    <col min="10757" max="10769" width="10.7109375" style="488" customWidth="1"/>
    <col min="10770" max="11012" width="9.140625" style="488"/>
    <col min="11013" max="11025" width="10.7109375" style="488" customWidth="1"/>
    <col min="11026" max="11268" width="9.140625" style="488"/>
    <col min="11269" max="11281" width="10.7109375" style="488" customWidth="1"/>
    <col min="11282" max="11524" width="9.140625" style="488"/>
    <col min="11525" max="11537" width="10.7109375" style="488" customWidth="1"/>
    <col min="11538" max="11780" width="9.140625" style="488"/>
    <col min="11781" max="11793" width="10.7109375" style="488" customWidth="1"/>
    <col min="11794" max="12036" width="9.140625" style="488"/>
    <col min="12037" max="12049" width="10.7109375" style="488" customWidth="1"/>
    <col min="12050" max="12292" width="9.140625" style="488"/>
    <col min="12293" max="12305" width="10.7109375" style="488" customWidth="1"/>
    <col min="12306" max="12548" width="9.140625" style="488"/>
    <col min="12549" max="12561" width="10.7109375" style="488" customWidth="1"/>
    <col min="12562" max="12804" width="9.140625" style="488"/>
    <col min="12805" max="12817" width="10.7109375" style="488" customWidth="1"/>
    <col min="12818" max="13060" width="9.140625" style="488"/>
    <col min="13061" max="13073" width="10.7109375" style="488" customWidth="1"/>
    <col min="13074" max="13316" width="9.140625" style="488"/>
    <col min="13317" max="13329" width="10.7109375" style="488" customWidth="1"/>
    <col min="13330" max="13572" width="9.140625" style="488"/>
    <col min="13573" max="13585" width="10.7109375" style="488" customWidth="1"/>
    <col min="13586" max="13828" width="9.140625" style="488"/>
    <col min="13829" max="13841" width="10.7109375" style="488" customWidth="1"/>
    <col min="13842" max="14084" width="9.140625" style="488"/>
    <col min="14085" max="14097" width="10.7109375" style="488" customWidth="1"/>
    <col min="14098" max="14340" width="9.140625" style="488"/>
    <col min="14341" max="14353" width="10.7109375" style="488" customWidth="1"/>
    <col min="14354" max="14596" width="9.140625" style="488"/>
    <col min="14597" max="14609" width="10.7109375" style="488" customWidth="1"/>
    <col min="14610" max="14852" width="9.140625" style="488"/>
    <col min="14853" max="14865" width="10.7109375" style="488" customWidth="1"/>
    <col min="14866" max="15108" width="9.140625" style="488"/>
    <col min="15109" max="15121" width="10.7109375" style="488" customWidth="1"/>
    <col min="15122" max="15364" width="9.140625" style="488"/>
    <col min="15365" max="15377" width="10.7109375" style="488" customWidth="1"/>
    <col min="15378" max="15620" width="9.140625" style="488"/>
    <col min="15621" max="15633" width="10.7109375" style="488" customWidth="1"/>
    <col min="15634" max="15876" width="9.140625" style="488"/>
    <col min="15877" max="15889" width="10.7109375" style="488" customWidth="1"/>
    <col min="15890" max="16132" width="9.140625" style="488"/>
    <col min="16133" max="16145" width="10.7109375" style="488" customWidth="1"/>
    <col min="16146" max="16383" width="9.140625" style="488"/>
    <col min="16384" max="16384" width="9.140625" style="488" customWidth="1"/>
  </cols>
  <sheetData>
    <row r="1" spans="1:24" ht="15.95" customHeight="1">
      <c r="A1" s="1582" t="s">
        <v>493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</row>
    <row r="2" spans="1:24" ht="5.0999999999999996" customHeight="1">
      <c r="A2" s="508"/>
      <c r="B2" s="508"/>
      <c r="C2" s="508"/>
      <c r="D2" s="508"/>
      <c r="E2" s="508"/>
      <c r="F2" s="508"/>
      <c r="G2" s="508"/>
      <c r="H2" s="508"/>
      <c r="I2" s="508"/>
      <c r="J2" s="509"/>
      <c r="K2" s="508"/>
      <c r="L2" s="508"/>
      <c r="M2" s="508"/>
      <c r="N2" s="508"/>
      <c r="O2" s="508"/>
      <c r="P2" s="508"/>
      <c r="Q2" s="508"/>
      <c r="R2" s="508"/>
      <c r="S2" s="510"/>
    </row>
    <row r="3" spans="1:24" ht="16.149999999999999" customHeight="1">
      <c r="A3" s="62"/>
      <c r="B3" s="1580" t="s">
        <v>391</v>
      </c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8"/>
    </row>
    <row r="4" spans="1:24" ht="16.149999999999999" customHeight="1">
      <c r="A4" s="58"/>
      <c r="B4" s="1589" t="s">
        <v>426</v>
      </c>
      <c r="C4" s="1589"/>
      <c r="D4" s="1589"/>
      <c r="E4" s="1589"/>
      <c r="F4" s="1589"/>
      <c r="G4" s="1589"/>
      <c r="H4" s="1589"/>
      <c r="I4" s="1589"/>
      <c r="J4" s="1590"/>
      <c r="K4" s="1589" t="s">
        <v>49</v>
      </c>
      <c r="L4" s="1589"/>
      <c r="M4" s="1589"/>
      <c r="N4" s="1589"/>
      <c r="O4" s="1589"/>
      <c r="P4" s="1589"/>
      <c r="Q4" s="1589"/>
      <c r="R4" s="1589"/>
      <c r="S4" s="1574"/>
    </row>
    <row r="5" spans="1:24" ht="52.5" customHeight="1">
      <c r="A5" s="63"/>
      <c r="B5" s="1578" t="s">
        <v>99</v>
      </c>
      <c r="C5" s="1586"/>
      <c r="D5" s="1586"/>
      <c r="E5" s="1586" t="s">
        <v>100</v>
      </c>
      <c r="F5" s="1586"/>
      <c r="G5" s="1586"/>
      <c r="H5" s="1575" t="s">
        <v>303</v>
      </c>
      <c r="I5" s="1575" t="s">
        <v>534</v>
      </c>
      <c r="J5" s="1583" t="s">
        <v>57</v>
      </c>
      <c r="K5" s="1578" t="s">
        <v>99</v>
      </c>
      <c r="L5" s="1586"/>
      <c r="M5" s="1586"/>
      <c r="N5" s="1586" t="s">
        <v>100</v>
      </c>
      <c r="O5" s="1586"/>
      <c r="P5" s="1586"/>
      <c r="Q5" s="1575" t="s">
        <v>303</v>
      </c>
      <c r="R5" s="1575" t="s">
        <v>534</v>
      </c>
      <c r="S5" s="1575" t="s">
        <v>57</v>
      </c>
      <c r="U5" s="507"/>
    </row>
    <row r="6" spans="1:24" ht="28.5" customHeight="1">
      <c r="A6" s="60" t="str">
        <f>'6.1'!A8</f>
        <v>Období</v>
      </c>
      <c r="B6" s="50" t="s">
        <v>88</v>
      </c>
      <c r="C6" s="50" t="s">
        <v>89</v>
      </c>
      <c r="D6" s="51" t="s">
        <v>135</v>
      </c>
      <c r="E6" s="52" t="s">
        <v>92</v>
      </c>
      <c r="F6" s="50" t="s">
        <v>93</v>
      </c>
      <c r="G6" s="51" t="s">
        <v>138</v>
      </c>
      <c r="H6" s="1575"/>
      <c r="I6" s="1575"/>
      <c r="J6" s="1583"/>
      <c r="K6" s="50" t="s">
        <v>88</v>
      </c>
      <c r="L6" s="50" t="s">
        <v>89</v>
      </c>
      <c r="M6" s="51" t="s">
        <v>135</v>
      </c>
      <c r="N6" s="52" t="s">
        <v>92</v>
      </c>
      <c r="O6" s="50" t="s">
        <v>93</v>
      </c>
      <c r="P6" s="51" t="s">
        <v>138</v>
      </c>
      <c r="Q6" s="1575"/>
      <c r="R6" s="1575"/>
      <c r="S6" s="1575"/>
    </row>
    <row r="7" spans="1:24" ht="15.95" customHeight="1">
      <c r="A7" s="487">
        <v>2010</v>
      </c>
      <c r="B7" s="456">
        <v>40413.375</v>
      </c>
      <c r="C7" s="456">
        <v>32062.621999999999</v>
      </c>
      <c r="D7" s="457">
        <v>8350.7530000000006</v>
      </c>
      <c r="E7" s="458">
        <v>2255.3069999999998</v>
      </c>
      <c r="F7" s="458">
        <v>1529.1000000000001</v>
      </c>
      <c r="G7" s="457">
        <v>726.20699999999965</v>
      </c>
      <c r="H7" s="459">
        <v>155.82</v>
      </c>
      <c r="I7" s="459">
        <v>-253.58000000000044</v>
      </c>
      <c r="J7" s="460">
        <v>8979.2000000000007</v>
      </c>
      <c r="K7" s="456">
        <v>427874.47</v>
      </c>
      <c r="L7" s="456">
        <v>339448.98178699997</v>
      </c>
      <c r="M7" s="457">
        <v>88425.488213000004</v>
      </c>
      <c r="N7" s="458">
        <v>23934.762000000002</v>
      </c>
      <c r="O7" s="458">
        <v>16227.404</v>
      </c>
      <c r="P7" s="457">
        <v>7707.358000000002</v>
      </c>
      <c r="Q7" s="459">
        <v>1683.0530000000001</v>
      </c>
      <c r="R7" s="459">
        <v>-2677.4992130000028</v>
      </c>
      <c r="S7" s="459">
        <v>95138.400000000009</v>
      </c>
      <c r="U7" s="489"/>
      <c r="V7" s="490"/>
      <c r="X7" s="491"/>
    </row>
    <row r="8" spans="1:24" ht="15.95" customHeight="1">
      <c r="A8" s="492">
        <v>2011</v>
      </c>
      <c r="B8" s="468">
        <v>38996.630600000004</v>
      </c>
      <c r="C8" s="469">
        <v>29842.631118980171</v>
      </c>
      <c r="D8" s="470">
        <v>9153.9994810198332</v>
      </c>
      <c r="E8" s="471">
        <v>877.50692586541788</v>
      </c>
      <c r="F8" s="469">
        <v>1818.8269760898611</v>
      </c>
      <c r="G8" s="470">
        <v>-941.32005022444321</v>
      </c>
      <c r="H8" s="472">
        <v>145.66999999999999</v>
      </c>
      <c r="I8" s="472">
        <v>-272.54943079538964</v>
      </c>
      <c r="J8" s="473">
        <v>8085.8</v>
      </c>
      <c r="K8" s="468">
        <v>413065.47659999999</v>
      </c>
      <c r="L8" s="469">
        <v>316079.32799999998</v>
      </c>
      <c r="M8" s="470">
        <v>96986.148600000015</v>
      </c>
      <c r="N8" s="471">
        <v>9304.3665313869988</v>
      </c>
      <c r="O8" s="469">
        <v>19302.673764098003</v>
      </c>
      <c r="P8" s="470">
        <v>-9998.307232711004</v>
      </c>
      <c r="Q8" s="472">
        <v>1567.568</v>
      </c>
      <c r="R8" s="472">
        <v>-2909.8093672889954</v>
      </c>
      <c r="S8" s="472">
        <v>85645.60000000002</v>
      </c>
      <c r="U8" s="489"/>
      <c r="V8" s="490"/>
      <c r="X8" s="491"/>
    </row>
    <row r="9" spans="1:24" ht="15.95" customHeight="1">
      <c r="A9" s="487">
        <v>2012</v>
      </c>
      <c r="B9" s="456">
        <v>39738.238299999997</v>
      </c>
      <c r="C9" s="458">
        <v>32274.464199999995</v>
      </c>
      <c r="D9" s="457">
        <v>7463.7741000000024</v>
      </c>
      <c r="E9" s="458">
        <v>2247.0893000000001</v>
      </c>
      <c r="F9" s="458">
        <v>1543.2272</v>
      </c>
      <c r="G9" s="457">
        <v>703.86210000000005</v>
      </c>
      <c r="H9" s="459">
        <v>167.21199999999999</v>
      </c>
      <c r="I9" s="459">
        <v>-176.62319494967545</v>
      </c>
      <c r="J9" s="460">
        <v>8158.2250050503271</v>
      </c>
      <c r="K9" s="456">
        <v>420718.73438900005</v>
      </c>
      <c r="L9" s="458">
        <v>341874.79828599998</v>
      </c>
      <c r="M9" s="457">
        <v>78843.936103000073</v>
      </c>
      <c r="N9" s="458">
        <v>23834.142576999999</v>
      </c>
      <c r="O9" s="458">
        <v>16352.901785999999</v>
      </c>
      <c r="P9" s="457">
        <v>7481.2407910000002</v>
      </c>
      <c r="Q9" s="459">
        <v>1817.136</v>
      </c>
      <c r="R9" s="459">
        <v>-1816.5305424216058</v>
      </c>
      <c r="S9" s="459">
        <v>86325.782351578469</v>
      </c>
      <c r="U9" s="489"/>
      <c r="V9" s="490"/>
      <c r="X9" s="491"/>
    </row>
    <row r="10" spans="1:24" ht="15.95" customHeight="1">
      <c r="A10" s="492">
        <v>2013</v>
      </c>
      <c r="B10" s="468">
        <v>43548.725329086417</v>
      </c>
      <c r="C10" s="469">
        <v>35077.457964368274</v>
      </c>
      <c r="D10" s="470">
        <v>8471.2673647181437</v>
      </c>
      <c r="E10" s="471">
        <v>2231.3488715094973</v>
      </c>
      <c r="F10" s="469">
        <v>2477.4173922577916</v>
      </c>
      <c r="G10" s="470">
        <v>-246.0685207482943</v>
      </c>
      <c r="H10" s="472">
        <v>163.43700000000001</v>
      </c>
      <c r="I10" s="472">
        <v>-111.53962130063989</v>
      </c>
      <c r="J10" s="473">
        <v>8277.0962226692081</v>
      </c>
      <c r="K10" s="468">
        <v>462167.02460352005</v>
      </c>
      <c r="L10" s="469">
        <v>372093.25391775998</v>
      </c>
      <c r="M10" s="470">
        <v>90073.770685760072</v>
      </c>
      <c r="N10" s="471">
        <v>23677.778069999993</v>
      </c>
      <c r="O10" s="469">
        <v>26513.362417999993</v>
      </c>
      <c r="P10" s="470">
        <v>-2835.5843480000003</v>
      </c>
      <c r="Q10" s="472">
        <v>1773.85</v>
      </c>
      <c r="R10" s="472">
        <v>-1043.4388007692323</v>
      </c>
      <c r="S10" s="472">
        <v>87968.597536990841</v>
      </c>
      <c r="U10" s="489"/>
      <c r="V10" s="490"/>
      <c r="X10" s="491"/>
    </row>
    <row r="11" spans="1:24" ht="15.95" customHeight="1">
      <c r="A11" s="487">
        <v>2014</v>
      </c>
      <c r="B11" s="456">
        <v>36540.743128613038</v>
      </c>
      <c r="C11" s="458">
        <v>29291.406111090015</v>
      </c>
      <c r="D11" s="457">
        <v>7249.337017523023</v>
      </c>
      <c r="E11" s="458">
        <v>2146.4485759999998</v>
      </c>
      <c r="F11" s="458">
        <v>2130.9156170000001</v>
      </c>
      <c r="G11" s="457">
        <v>15.532958999999664</v>
      </c>
      <c r="H11" s="459">
        <v>168.00440900000001</v>
      </c>
      <c r="I11" s="459">
        <v>-152.45046350711414</v>
      </c>
      <c r="J11" s="460">
        <v>7280.4239220159088</v>
      </c>
      <c r="K11" s="456">
        <v>388422.298039418</v>
      </c>
      <c r="L11" s="458">
        <v>311501.41890755744</v>
      </c>
      <c r="M11" s="457">
        <v>76920.879131860565</v>
      </c>
      <c r="N11" s="458">
        <v>22916.763144999994</v>
      </c>
      <c r="O11" s="458">
        <v>22677.179189999999</v>
      </c>
      <c r="P11" s="457">
        <v>239.5839549999946</v>
      </c>
      <c r="Q11" s="459">
        <v>1814.2606044805998</v>
      </c>
      <c r="R11" s="459">
        <v>-1565.6041029589833</v>
      </c>
      <c r="S11" s="459">
        <v>77409.119588382178</v>
      </c>
      <c r="U11" s="489"/>
      <c r="V11" s="490"/>
      <c r="X11" s="491"/>
    </row>
    <row r="12" spans="1:24" ht="15.95" customHeight="1">
      <c r="A12" s="492">
        <v>2015</v>
      </c>
      <c r="B12" s="468">
        <v>35681.669776242663</v>
      </c>
      <c r="C12" s="469">
        <v>28207.871117914867</v>
      </c>
      <c r="D12" s="470">
        <v>7473.7986583277998</v>
      </c>
      <c r="E12" s="471">
        <v>2803.3251729999997</v>
      </c>
      <c r="F12" s="469">
        <v>2656.378365</v>
      </c>
      <c r="G12" s="470">
        <v>146.9468080000002</v>
      </c>
      <c r="H12" s="472">
        <v>158.42110200000002</v>
      </c>
      <c r="I12" s="472">
        <v>-171.601935382862</v>
      </c>
      <c r="J12" s="473">
        <v>7607.5646329449382</v>
      </c>
      <c r="K12" s="468">
        <v>380348.45179984096</v>
      </c>
      <c r="L12" s="469">
        <v>300692.85706401971</v>
      </c>
      <c r="M12" s="470">
        <v>79655.594735821272</v>
      </c>
      <c r="N12" s="471">
        <v>29877.399077000002</v>
      </c>
      <c r="O12" s="469">
        <v>28409.946003000001</v>
      </c>
      <c r="P12" s="470">
        <v>1467.4530739999996</v>
      </c>
      <c r="Q12" s="472">
        <v>1722.2116495963</v>
      </c>
      <c r="R12" s="472">
        <v>-1777.3580356404127</v>
      </c>
      <c r="S12" s="472">
        <v>81067.901423777163</v>
      </c>
      <c r="U12" s="489"/>
      <c r="V12" s="490"/>
      <c r="X12" s="491"/>
    </row>
    <row r="13" spans="1:24" ht="15.95" customHeight="1">
      <c r="A13" s="487">
        <v>2016</v>
      </c>
      <c r="B13" s="456">
        <v>33974.656483077597</v>
      </c>
      <c r="C13" s="458">
        <v>25851.579346631457</v>
      </c>
      <c r="D13" s="457">
        <v>8123.0771364461389</v>
      </c>
      <c r="E13" s="458">
        <v>2783.0275460000003</v>
      </c>
      <c r="F13" s="458">
        <v>2639.4406550000003</v>
      </c>
      <c r="G13" s="457">
        <v>143.58689099999981</v>
      </c>
      <c r="H13" s="459">
        <v>135.920783</v>
      </c>
      <c r="I13" s="459">
        <v>-147.4490044851363</v>
      </c>
      <c r="J13" s="460">
        <v>8255.1358059610029</v>
      </c>
      <c r="K13" s="456">
        <v>362845.226156599</v>
      </c>
      <c r="L13" s="458">
        <v>276069.58493614907</v>
      </c>
      <c r="M13" s="457">
        <v>86775.641220449994</v>
      </c>
      <c r="N13" s="458">
        <v>29778.373287749997</v>
      </c>
      <c r="O13" s="458">
        <v>28289.563147000001</v>
      </c>
      <c r="P13" s="457">
        <v>1488.8101407499971</v>
      </c>
      <c r="Q13" s="459">
        <v>1472.636014833</v>
      </c>
      <c r="R13" s="459">
        <v>-1493.9224045932206</v>
      </c>
      <c r="S13" s="459">
        <v>88243.164971439764</v>
      </c>
      <c r="U13" s="489"/>
      <c r="V13" s="490"/>
      <c r="X13" s="491"/>
    </row>
    <row r="14" spans="1:24" ht="15.95" customHeight="1">
      <c r="A14" s="492">
        <v>2017</v>
      </c>
      <c r="B14" s="468">
        <v>35009.191902951701</v>
      </c>
      <c r="C14" s="469">
        <v>26120.117308684228</v>
      </c>
      <c r="D14" s="470">
        <v>8889.0745942674657</v>
      </c>
      <c r="E14" s="471">
        <v>2383.3666699999999</v>
      </c>
      <c r="F14" s="469">
        <v>2808.5585060000003</v>
      </c>
      <c r="G14" s="470">
        <v>-425.19183600000031</v>
      </c>
      <c r="H14" s="472">
        <v>146.24423799999997</v>
      </c>
      <c r="I14" s="472">
        <v>-82.644242848546412</v>
      </c>
      <c r="J14" s="473">
        <v>8527.4827534189189</v>
      </c>
      <c r="K14" s="468">
        <v>373373.45817875804</v>
      </c>
      <c r="L14" s="469">
        <v>278591.54637629323</v>
      </c>
      <c r="M14" s="470">
        <v>94781.911802464805</v>
      </c>
      <c r="N14" s="471">
        <v>25481.562421869003</v>
      </c>
      <c r="O14" s="469">
        <v>29988.256826387002</v>
      </c>
      <c r="P14" s="470">
        <v>-4506.6944045179998</v>
      </c>
      <c r="Q14" s="472">
        <v>1579.5465430071999</v>
      </c>
      <c r="R14" s="472">
        <v>-858.54221397424408</v>
      </c>
      <c r="S14" s="472">
        <v>90996.221726979813</v>
      </c>
      <c r="U14" s="489"/>
      <c r="V14" s="490"/>
      <c r="X14" s="491"/>
    </row>
    <row r="15" spans="1:24" ht="15.95" customHeight="1">
      <c r="A15" s="487">
        <v>2018</v>
      </c>
      <c r="B15" s="456">
        <v>39769.765428846957</v>
      </c>
      <c r="C15" s="458">
        <v>31761.774558777062</v>
      </c>
      <c r="D15" s="457">
        <v>8007.990870069887</v>
      </c>
      <c r="E15" s="458">
        <v>2940.8980369999999</v>
      </c>
      <c r="F15" s="458">
        <v>2915.3978120000002</v>
      </c>
      <c r="G15" s="457">
        <v>25.500225000000455</v>
      </c>
      <c r="H15" s="459">
        <v>137.11352800000003</v>
      </c>
      <c r="I15" s="459">
        <v>12.151503918380358</v>
      </c>
      <c r="J15" s="460">
        <v>8182.7561269882681</v>
      </c>
      <c r="K15" s="456">
        <v>424106.72469706298</v>
      </c>
      <c r="L15" s="458">
        <v>338775.15421295812</v>
      </c>
      <c r="M15" s="457">
        <v>85331.570484104886</v>
      </c>
      <c r="N15" s="458">
        <v>31427.287188296003</v>
      </c>
      <c r="O15" s="458">
        <v>31142.004422767994</v>
      </c>
      <c r="P15" s="457">
        <v>285.28276552800071</v>
      </c>
      <c r="Q15" s="459">
        <v>1476.5038155359</v>
      </c>
      <c r="R15" s="459">
        <v>213.05420727199271</v>
      </c>
      <c r="S15" s="459">
        <v>87306.41127244079</v>
      </c>
      <c r="U15" s="493"/>
      <c r="V15" s="490"/>
      <c r="X15" s="491"/>
    </row>
    <row r="16" spans="1:24" ht="15.95" customHeight="1">
      <c r="A16" s="492">
        <v>2019</v>
      </c>
      <c r="B16" s="468">
        <v>36127.13677866853</v>
      </c>
      <c r="C16" s="469">
        <v>26593.943319249553</v>
      </c>
      <c r="D16" s="470">
        <v>9533.1934594189806</v>
      </c>
      <c r="E16" s="471">
        <v>1270.5150149999997</v>
      </c>
      <c r="F16" s="469">
        <v>2360.8505330000003</v>
      </c>
      <c r="G16" s="470">
        <v>-1090.3355180000001</v>
      </c>
      <c r="H16" s="472">
        <v>130.758104</v>
      </c>
      <c r="I16" s="472">
        <v>-8.9865718097942882</v>
      </c>
      <c r="J16" s="473">
        <v>8564.6294736091877</v>
      </c>
      <c r="K16" s="468">
        <v>385377.84945214103</v>
      </c>
      <c r="L16" s="469">
        <v>283856.62996003724</v>
      </c>
      <c r="M16" s="470">
        <v>101521.21949210369</v>
      </c>
      <c r="N16" s="471">
        <v>13570.520822</v>
      </c>
      <c r="O16" s="469">
        <v>25171.984552473001</v>
      </c>
      <c r="P16" s="470">
        <v>-11601.463730473</v>
      </c>
      <c r="Q16" s="472">
        <v>1410.2240117025001</v>
      </c>
      <c r="R16" s="472">
        <v>67.653965865697245</v>
      </c>
      <c r="S16" s="472">
        <v>91397.633739198907</v>
      </c>
      <c r="U16" s="493"/>
      <c r="V16" s="490"/>
      <c r="X16" s="491"/>
    </row>
    <row r="17" spans="1:19" ht="12" customHeight="1">
      <c r="E17" s="491"/>
      <c r="F17" s="491"/>
      <c r="G17" s="491"/>
      <c r="L17" s="491"/>
      <c r="M17" s="491"/>
      <c r="N17" s="491"/>
    </row>
    <row r="18" spans="1:19" ht="12" customHeight="1">
      <c r="B18" s="1584" t="str">
        <f>B5</f>
        <v>Tok plynu do/z
 plynárenské soustavy ČR</v>
      </c>
      <c r="C18" s="1584"/>
      <c r="D18" s="1584"/>
      <c r="E18" s="1584"/>
      <c r="F18" s="1584"/>
      <c r="G18" s="1584"/>
      <c r="H18" s="1584"/>
      <c r="I18" s="1584"/>
      <c r="J18" s="491"/>
      <c r="K18" s="1585" t="s">
        <v>343</v>
      </c>
      <c r="L18" s="1585"/>
      <c r="M18" s="1585"/>
      <c r="N18" s="1585"/>
      <c r="O18" s="1585"/>
      <c r="P18" s="1585"/>
      <c r="Q18" s="1585"/>
      <c r="R18" s="1585"/>
      <c r="S18" s="1585"/>
    </row>
    <row r="19" spans="1:19" ht="9.9499999999999993" customHeight="1">
      <c r="A19" s="494"/>
      <c r="B19" s="495"/>
      <c r="C19" s="495" t="str">
        <f t="shared" ref="C19:C29" si="0">D6</f>
        <v>saldo 
do/z ČR</v>
      </c>
      <c r="D19" s="495" t="str">
        <f>B6</f>
        <v>do ČR</v>
      </c>
      <c r="E19" s="495" t="str">
        <f>C6</f>
        <v>z ČR</v>
      </c>
      <c r="F19" s="496"/>
      <c r="G19" s="495"/>
      <c r="H19" s="495"/>
      <c r="I19" s="495"/>
      <c r="J19" s="497"/>
      <c r="K19" s="497"/>
      <c r="L19" s="497"/>
      <c r="M19" s="497"/>
      <c r="N19" s="497" t="str">
        <f>B6</f>
        <v>do ČR</v>
      </c>
      <c r="O19" s="497"/>
      <c r="P19" s="497"/>
      <c r="Q19" s="498"/>
    </row>
    <row r="20" spans="1:19" ht="9.9499999999999993" customHeight="1">
      <c r="B20" s="495">
        <f>A7</f>
        <v>2010</v>
      </c>
      <c r="C20" s="499">
        <f t="shared" si="0"/>
        <v>8350.7530000000006</v>
      </c>
      <c r="D20" s="499">
        <f t="shared" ref="D20:D29" si="1">B7</f>
        <v>40413.375</v>
      </c>
      <c r="E20" s="496">
        <f t="shared" ref="E20:E29" si="2">C7*-1</f>
        <v>-32062.621999999999</v>
      </c>
      <c r="F20" s="496"/>
      <c r="G20" s="499"/>
      <c r="H20" s="497"/>
      <c r="I20" s="497"/>
      <c r="J20" s="497"/>
      <c r="K20" s="497"/>
      <c r="L20" s="497"/>
      <c r="M20" s="500">
        <f>A7</f>
        <v>2010</v>
      </c>
      <c r="N20" s="501">
        <f>B7/$B$10</f>
        <v>0.92800362569987094</v>
      </c>
      <c r="O20" s="502">
        <f>$N$23-N20</f>
        <v>7.1996374300129062E-2</v>
      </c>
      <c r="P20" s="497"/>
      <c r="Q20" s="498"/>
    </row>
    <row r="21" spans="1:19" ht="9.9499999999999993" customHeight="1">
      <c r="B21" s="495">
        <f t="shared" ref="B21:B29" si="3">A8</f>
        <v>2011</v>
      </c>
      <c r="C21" s="499">
        <f t="shared" si="0"/>
        <v>9153.9994810198332</v>
      </c>
      <c r="D21" s="499">
        <f t="shared" si="1"/>
        <v>38996.630600000004</v>
      </c>
      <c r="E21" s="496">
        <f t="shared" si="2"/>
        <v>-29842.631118980171</v>
      </c>
      <c r="F21" s="496"/>
      <c r="G21" s="496"/>
      <c r="H21" s="497"/>
      <c r="I21" s="497"/>
      <c r="J21" s="497"/>
      <c r="K21" s="497"/>
      <c r="L21" s="497"/>
      <c r="M21" s="500">
        <f t="shared" ref="M21:M29" si="4">A8</f>
        <v>2011</v>
      </c>
      <c r="N21" s="501">
        <f>B8/$B$10</f>
        <v>0.89547122918782551</v>
      </c>
      <c r="O21" s="502">
        <f t="shared" ref="O21:O29" si="5">$N$23-N21</f>
        <v>0.10452877081217449</v>
      </c>
      <c r="P21" s="497"/>
      <c r="Q21" s="498"/>
    </row>
    <row r="22" spans="1:19" ht="9.9499999999999993" customHeight="1">
      <c r="B22" s="495">
        <f t="shared" si="3"/>
        <v>2012</v>
      </c>
      <c r="C22" s="499">
        <f t="shared" si="0"/>
        <v>7463.7741000000024</v>
      </c>
      <c r="D22" s="499">
        <f t="shared" si="1"/>
        <v>39738.238299999997</v>
      </c>
      <c r="E22" s="496">
        <f t="shared" si="2"/>
        <v>-32274.464199999995</v>
      </c>
      <c r="F22" s="496"/>
      <c r="G22" s="496"/>
      <c r="H22" s="497"/>
      <c r="I22" s="497"/>
      <c r="J22" s="497"/>
      <c r="K22" s="497"/>
      <c r="L22" s="497"/>
      <c r="M22" s="500">
        <f t="shared" si="4"/>
        <v>2012</v>
      </c>
      <c r="N22" s="501">
        <f t="shared" ref="N22:N29" si="6">B9/$B$10</f>
        <v>0.91250060707192782</v>
      </c>
      <c r="O22" s="502">
        <f t="shared" si="5"/>
        <v>8.7499392928072184E-2</v>
      </c>
      <c r="P22" s="497"/>
      <c r="Q22" s="498"/>
    </row>
    <row r="23" spans="1:19" ht="9.9499999999999993" customHeight="1">
      <c r="B23" s="495">
        <f t="shared" si="3"/>
        <v>2013</v>
      </c>
      <c r="C23" s="499">
        <f t="shared" si="0"/>
        <v>8471.2673647181437</v>
      </c>
      <c r="D23" s="499">
        <f t="shared" si="1"/>
        <v>43548.725329086417</v>
      </c>
      <c r="E23" s="496">
        <f t="shared" si="2"/>
        <v>-35077.457964368274</v>
      </c>
      <c r="F23" s="496"/>
      <c r="G23" s="496"/>
      <c r="H23" s="497"/>
      <c r="I23" s="497"/>
      <c r="J23" s="497"/>
      <c r="K23" s="497"/>
      <c r="L23" s="497"/>
      <c r="M23" s="500">
        <f t="shared" si="4"/>
        <v>2013</v>
      </c>
      <c r="N23" s="501">
        <f t="shared" si="6"/>
        <v>1</v>
      </c>
      <c r="O23" s="502">
        <f t="shared" si="5"/>
        <v>0</v>
      </c>
      <c r="P23" s="497"/>
      <c r="Q23" s="498"/>
    </row>
    <row r="24" spans="1:19" ht="9.9499999999999993" customHeight="1">
      <c r="B24" s="495">
        <f t="shared" si="3"/>
        <v>2014</v>
      </c>
      <c r="C24" s="499">
        <f t="shared" si="0"/>
        <v>7249.337017523023</v>
      </c>
      <c r="D24" s="499">
        <f t="shared" si="1"/>
        <v>36540.743128613038</v>
      </c>
      <c r="E24" s="496">
        <f t="shared" si="2"/>
        <v>-29291.406111090015</v>
      </c>
      <c r="F24" s="496"/>
      <c r="G24" s="496"/>
      <c r="H24" s="497"/>
      <c r="I24" s="497"/>
      <c r="J24" s="497"/>
      <c r="K24" s="497"/>
      <c r="L24" s="497"/>
      <c r="M24" s="500">
        <f t="shared" si="4"/>
        <v>2014</v>
      </c>
      <c r="N24" s="501">
        <f t="shared" si="6"/>
        <v>0.83907721414310343</v>
      </c>
      <c r="O24" s="502">
        <f t="shared" si="5"/>
        <v>0.16092278585689657</v>
      </c>
      <c r="P24" s="497"/>
      <c r="Q24" s="498"/>
    </row>
    <row r="25" spans="1:19" ht="9.9499999999999993" customHeight="1">
      <c r="B25" s="495">
        <f t="shared" si="3"/>
        <v>2015</v>
      </c>
      <c r="C25" s="499">
        <f t="shared" si="0"/>
        <v>7473.7986583277998</v>
      </c>
      <c r="D25" s="499">
        <f t="shared" si="1"/>
        <v>35681.669776242663</v>
      </c>
      <c r="E25" s="496">
        <f t="shared" si="2"/>
        <v>-28207.871117914867</v>
      </c>
      <c r="F25" s="496"/>
      <c r="G25" s="496"/>
      <c r="H25" s="497"/>
      <c r="I25" s="497"/>
      <c r="J25" s="497"/>
      <c r="K25" s="497"/>
      <c r="L25" s="497"/>
      <c r="M25" s="500">
        <f t="shared" si="4"/>
        <v>2015</v>
      </c>
      <c r="N25" s="501">
        <f t="shared" si="6"/>
        <v>0.81935049778393154</v>
      </c>
      <c r="O25" s="502">
        <f t="shared" si="5"/>
        <v>0.18064950221606846</v>
      </c>
      <c r="P25" s="497"/>
      <c r="Q25" s="498"/>
    </row>
    <row r="26" spans="1:19" ht="9.9499999999999993" customHeight="1">
      <c r="B26" s="495">
        <f t="shared" si="3"/>
        <v>2016</v>
      </c>
      <c r="C26" s="499">
        <f t="shared" si="0"/>
        <v>8123.0771364461389</v>
      </c>
      <c r="D26" s="499">
        <f t="shared" si="1"/>
        <v>33974.656483077597</v>
      </c>
      <c r="E26" s="496">
        <f t="shared" si="2"/>
        <v>-25851.579346631457</v>
      </c>
      <c r="F26" s="496"/>
      <c r="G26" s="496"/>
      <c r="H26" s="497"/>
      <c r="I26" s="497"/>
      <c r="J26" s="497"/>
      <c r="K26" s="497"/>
      <c r="L26" s="497"/>
      <c r="M26" s="500">
        <f t="shared" si="4"/>
        <v>2016</v>
      </c>
      <c r="N26" s="501">
        <f t="shared" si="6"/>
        <v>0.78015271919763285</v>
      </c>
      <c r="O26" s="502">
        <f t="shared" si="5"/>
        <v>0.21984728080236715</v>
      </c>
      <c r="P26" s="497"/>
      <c r="Q26" s="498"/>
    </row>
    <row r="27" spans="1:19" ht="9.9499999999999993" customHeight="1">
      <c r="B27" s="495">
        <f t="shared" si="3"/>
        <v>2017</v>
      </c>
      <c r="C27" s="499">
        <f t="shared" si="0"/>
        <v>8889.0745942674657</v>
      </c>
      <c r="D27" s="499">
        <f t="shared" si="1"/>
        <v>35009.191902951701</v>
      </c>
      <c r="E27" s="496">
        <f t="shared" si="2"/>
        <v>-26120.117308684228</v>
      </c>
      <c r="F27" s="496"/>
      <c r="G27" s="496"/>
      <c r="H27" s="497"/>
      <c r="I27" s="497"/>
      <c r="J27" s="497"/>
      <c r="K27" s="497"/>
      <c r="L27" s="497"/>
      <c r="M27" s="500">
        <f t="shared" si="4"/>
        <v>2017</v>
      </c>
      <c r="N27" s="501">
        <f t="shared" si="6"/>
        <v>0.80390853322103739</v>
      </c>
      <c r="O27" s="502">
        <f t="shared" si="5"/>
        <v>0.19609146677896261</v>
      </c>
      <c r="P27" s="497"/>
      <c r="Q27" s="498"/>
    </row>
    <row r="28" spans="1:19" ht="9.9499999999999993" customHeight="1">
      <c r="B28" s="495">
        <f t="shared" si="3"/>
        <v>2018</v>
      </c>
      <c r="C28" s="499">
        <f t="shared" si="0"/>
        <v>8007.990870069887</v>
      </c>
      <c r="D28" s="499">
        <f t="shared" si="1"/>
        <v>39769.765428846957</v>
      </c>
      <c r="E28" s="496">
        <f t="shared" si="2"/>
        <v>-31761.774558777062</v>
      </c>
      <c r="F28" s="496"/>
      <c r="G28" s="496"/>
      <c r="H28" s="497"/>
      <c r="I28" s="497"/>
      <c r="J28" s="497"/>
      <c r="K28" s="497"/>
      <c r="L28" s="497"/>
      <c r="M28" s="500">
        <f t="shared" si="4"/>
        <v>2018</v>
      </c>
      <c r="N28" s="501">
        <f t="shared" si="6"/>
        <v>0.9132245577411775</v>
      </c>
      <c r="O28" s="502">
        <f t="shared" si="5"/>
        <v>8.6775442258822499E-2</v>
      </c>
      <c r="P28" s="497"/>
      <c r="Q28" s="498"/>
    </row>
    <row r="29" spans="1:19" ht="9.9499999999999993" customHeight="1">
      <c r="B29" s="495">
        <f t="shared" si="3"/>
        <v>2019</v>
      </c>
      <c r="C29" s="499">
        <f t="shared" si="0"/>
        <v>9533.1934594189806</v>
      </c>
      <c r="D29" s="499">
        <f t="shared" si="1"/>
        <v>36127.13677866853</v>
      </c>
      <c r="E29" s="496">
        <f t="shared" si="2"/>
        <v>-26593.943319249553</v>
      </c>
      <c r="F29" s="496"/>
      <c r="G29" s="496"/>
      <c r="H29" s="496"/>
      <c r="I29" s="496"/>
      <c r="J29" s="496"/>
      <c r="K29" s="496"/>
      <c r="L29" s="496"/>
      <c r="M29" s="500">
        <f t="shared" si="4"/>
        <v>2019</v>
      </c>
      <c r="N29" s="501">
        <f t="shared" si="6"/>
        <v>0.8295796606138327</v>
      </c>
      <c r="O29" s="502">
        <f t="shared" si="5"/>
        <v>0.1704203393861673</v>
      </c>
      <c r="P29" s="497"/>
      <c r="Q29" s="498"/>
    </row>
    <row r="30" spans="1:19" ht="9.9499999999999993" customHeight="1">
      <c r="B30" s="494"/>
      <c r="H30" s="503"/>
      <c r="I30" s="503"/>
      <c r="J30" s="503"/>
      <c r="K30" s="503"/>
      <c r="L30" s="504"/>
      <c r="M30" s="505"/>
      <c r="N30" s="503"/>
      <c r="O30" s="503"/>
      <c r="P30" s="504"/>
      <c r="Q30" s="504"/>
      <c r="R30" s="503"/>
      <c r="S30" s="503"/>
    </row>
    <row r="31" spans="1:19">
      <c r="H31" s="503"/>
      <c r="I31" s="503"/>
      <c r="J31" s="503"/>
      <c r="K31" s="503"/>
      <c r="L31" s="503"/>
      <c r="M31" s="503"/>
      <c r="N31" s="503"/>
      <c r="O31" s="503"/>
      <c r="P31" s="503"/>
      <c r="Q31" s="503"/>
      <c r="R31" s="503"/>
      <c r="S31" s="503"/>
    </row>
    <row r="32" spans="1:19">
      <c r="H32" s="503"/>
      <c r="I32" s="503"/>
      <c r="J32" s="503"/>
      <c r="K32" s="503"/>
      <c r="L32" s="503"/>
      <c r="M32" s="503"/>
      <c r="N32" s="503"/>
      <c r="O32" s="503"/>
      <c r="P32" s="503"/>
      <c r="Q32" s="503"/>
      <c r="R32" s="503"/>
      <c r="S32" s="503"/>
    </row>
    <row r="33" spans="8:19">
      <c r="H33" s="503"/>
      <c r="I33" s="503"/>
      <c r="J33" s="503"/>
      <c r="K33" s="503"/>
      <c r="L33" s="503"/>
      <c r="M33" s="503"/>
      <c r="N33" s="503"/>
      <c r="O33" s="503"/>
      <c r="P33" s="503"/>
      <c r="Q33" s="503"/>
      <c r="R33" s="503"/>
      <c r="S33" s="503"/>
    </row>
    <row r="34" spans="8:19">
      <c r="H34" s="503"/>
      <c r="I34" s="503"/>
      <c r="J34" s="503"/>
      <c r="K34" s="503"/>
      <c r="L34" s="503"/>
      <c r="M34" s="503"/>
      <c r="N34" s="503"/>
      <c r="O34" s="503"/>
      <c r="P34" s="503"/>
      <c r="Q34" s="503"/>
      <c r="R34" s="503"/>
      <c r="S34" s="503"/>
    </row>
    <row r="35" spans="8:19">
      <c r="H35" s="503"/>
      <c r="I35" s="503"/>
      <c r="J35" s="503"/>
      <c r="K35" s="503"/>
      <c r="L35" s="503"/>
      <c r="M35" s="503"/>
      <c r="N35" s="503"/>
      <c r="O35" s="503"/>
      <c r="P35" s="503"/>
      <c r="Q35" s="503"/>
      <c r="R35" s="503"/>
      <c r="S35" s="503"/>
    </row>
    <row r="36" spans="8:19">
      <c r="H36" s="503"/>
      <c r="I36" s="503"/>
      <c r="J36" s="503"/>
      <c r="K36" s="503"/>
      <c r="L36" s="503"/>
      <c r="M36" s="503"/>
      <c r="N36" s="503"/>
      <c r="O36" s="503"/>
      <c r="P36" s="503"/>
      <c r="Q36" s="503"/>
      <c r="R36" s="503"/>
      <c r="S36" s="503"/>
    </row>
    <row r="37" spans="8:19">
      <c r="H37" s="503"/>
      <c r="I37" s="503"/>
      <c r="J37" s="503"/>
      <c r="K37" s="493"/>
      <c r="L37" s="503"/>
      <c r="M37" s="503"/>
      <c r="N37" s="503"/>
      <c r="O37" s="503"/>
      <c r="P37" s="503"/>
      <c r="Q37" s="503"/>
      <c r="R37" s="503"/>
      <c r="S37" s="503"/>
    </row>
    <row r="38" spans="8:19">
      <c r="H38" s="503"/>
      <c r="I38" s="503"/>
      <c r="J38" s="503"/>
      <c r="K38" s="503"/>
      <c r="L38" s="503"/>
      <c r="M38" s="506"/>
      <c r="N38" s="503"/>
      <c r="O38" s="503"/>
      <c r="P38" s="503"/>
      <c r="Q38" s="503"/>
      <c r="R38" s="503"/>
      <c r="S38" s="503"/>
    </row>
    <row r="39" spans="8:19">
      <c r="H39" s="503"/>
      <c r="I39" s="503"/>
      <c r="J39" s="503"/>
      <c r="K39" s="503"/>
      <c r="L39" s="503"/>
      <c r="M39" s="503"/>
      <c r="N39" s="503"/>
      <c r="O39" s="503"/>
      <c r="P39" s="503"/>
      <c r="Q39" s="503"/>
      <c r="R39" s="503"/>
      <c r="S39" s="503"/>
    </row>
  </sheetData>
  <mergeCells count="16">
    <mergeCell ref="B3:S3"/>
    <mergeCell ref="B4:J4"/>
    <mergeCell ref="K4:S4"/>
    <mergeCell ref="A1:S1"/>
    <mergeCell ref="Q5:Q6"/>
    <mergeCell ref="R5:R6"/>
    <mergeCell ref="S5:S6"/>
    <mergeCell ref="B18:I18"/>
    <mergeCell ref="K18:S18"/>
    <mergeCell ref="B5:D5"/>
    <mergeCell ref="E5:G5"/>
    <mergeCell ref="H5:H6"/>
    <mergeCell ref="I5:I6"/>
    <mergeCell ref="J5:J6"/>
    <mergeCell ref="K5:M5"/>
    <mergeCell ref="N5:P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>
    <oddFooter>&amp;C&amp;9&amp;P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57</vt:i4>
      </vt:variant>
    </vt:vector>
  </HeadingPairs>
  <TitlesOfParts>
    <vt:vector size="107" baseType="lpstr">
      <vt:lpstr>Titulní</vt:lpstr>
      <vt:lpstr>Obsah</vt:lpstr>
      <vt:lpstr>Úvod</vt:lpstr>
      <vt:lpstr>1</vt:lpstr>
      <vt:lpstr>2</vt:lpstr>
      <vt:lpstr>3.1</vt:lpstr>
      <vt:lpstr>3.2</vt:lpstr>
      <vt:lpstr>3.3</vt:lpstr>
      <vt:lpstr>3.4</vt:lpstr>
      <vt:lpstr>3.5</vt:lpstr>
      <vt:lpstr>4.1</vt:lpstr>
      <vt:lpstr>4.2</vt:lpstr>
      <vt:lpstr>5.1</vt:lpstr>
      <vt:lpstr>5.2</vt:lpstr>
      <vt:lpstr>6.1</vt:lpstr>
      <vt:lpstr>6.2</vt:lpstr>
      <vt:lpstr>6.3</vt:lpstr>
      <vt:lpstr>6.4</vt:lpstr>
      <vt:lpstr>6.5</vt:lpstr>
      <vt:lpstr>6.6</vt:lpstr>
      <vt:lpstr>6.7</vt:lpstr>
      <vt:lpstr>7.1</vt:lpstr>
      <vt:lpstr>7.2</vt:lpstr>
      <vt:lpstr>7.3</vt:lpstr>
      <vt:lpstr>7.4</vt:lpstr>
      <vt:lpstr>7.5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9.1</vt:lpstr>
      <vt:lpstr>9.2</vt:lpstr>
      <vt:lpstr>9.3</vt:lpstr>
      <vt:lpstr>9.4</vt:lpstr>
      <vt:lpstr>9.5</vt:lpstr>
      <vt:lpstr>10</vt:lpstr>
      <vt:lpstr>11.1</vt:lpstr>
      <vt:lpstr>11.2</vt:lpstr>
      <vt:lpstr>11.3</vt:lpstr>
      <vt:lpstr>11.4</vt:lpstr>
      <vt:lpstr>11.5</vt:lpstr>
      <vt:lpstr>12.1</vt:lpstr>
      <vt:lpstr>12.2</vt:lpstr>
      <vt:lpstr>12.3</vt:lpstr>
      <vt:lpstr>13</vt:lpstr>
      <vt:lpstr>'1'!Oblast_tisku</vt:lpstr>
      <vt:lpstr>'10'!Oblast_tisku</vt:lpstr>
      <vt:lpstr>'11.1'!Oblast_tisku</vt:lpstr>
      <vt:lpstr>'11.2'!Oblast_tisku</vt:lpstr>
      <vt:lpstr>'11.3'!Oblast_tisku</vt:lpstr>
      <vt:lpstr>'11.4'!Oblast_tisku</vt:lpstr>
      <vt:lpstr>'11.5'!Oblast_tisku</vt:lpstr>
      <vt:lpstr>'12.1'!Oblast_tisku</vt:lpstr>
      <vt:lpstr>'12.2'!Oblast_tisku</vt:lpstr>
      <vt:lpstr>'12.3'!Oblast_tisku</vt:lpstr>
      <vt:lpstr>'13'!Oblast_tisku</vt:lpstr>
      <vt:lpstr>'2'!Oblast_tisku</vt:lpstr>
      <vt:lpstr>'3.1'!Oblast_tisku</vt:lpstr>
      <vt:lpstr>'3.2'!Oblast_tisku</vt:lpstr>
      <vt:lpstr>'3.3'!Oblast_tisku</vt:lpstr>
      <vt:lpstr>'3.4'!Oblast_tisku</vt:lpstr>
      <vt:lpstr>'3.5'!Oblast_tisku</vt:lpstr>
      <vt:lpstr>'4.1'!Oblast_tisku</vt:lpstr>
      <vt:lpstr>'4.2'!Oblast_tisku</vt:lpstr>
      <vt:lpstr>'5.1'!Oblast_tisku</vt:lpstr>
      <vt:lpstr>'5.2'!Oblast_tisku</vt:lpstr>
      <vt:lpstr>'6.1'!Oblast_tisku</vt:lpstr>
      <vt:lpstr>'6.2'!Oblast_tisku</vt:lpstr>
      <vt:lpstr>'6.3'!Oblast_tisku</vt:lpstr>
      <vt:lpstr>'6.4'!Oblast_tisku</vt:lpstr>
      <vt:lpstr>'6.5'!Oblast_tisku</vt:lpstr>
      <vt:lpstr>'6.6'!Oblast_tisku</vt:lpstr>
      <vt:lpstr>'6.7'!Oblast_tisku</vt:lpstr>
      <vt:lpstr>'7.1'!Oblast_tisku</vt:lpstr>
      <vt:lpstr>'7.2'!Oblast_tisku</vt:lpstr>
      <vt:lpstr>'7.3'!Oblast_tisku</vt:lpstr>
      <vt:lpstr>'7.4'!Oblast_tisku</vt:lpstr>
      <vt:lpstr>'7.5'!Oblast_tisku</vt:lpstr>
      <vt:lpstr>'8.1'!Oblast_tisku</vt:lpstr>
      <vt:lpstr>'8.2'!Oblast_tisku</vt:lpstr>
      <vt:lpstr>'8.3'!Oblast_tisku</vt:lpstr>
      <vt:lpstr>'8.4'!Oblast_tisku</vt:lpstr>
      <vt:lpstr>'8.5'!Oblast_tisku</vt:lpstr>
      <vt:lpstr>'8.6'!Oblast_tisku</vt:lpstr>
      <vt:lpstr>'8.7'!Oblast_tisku</vt:lpstr>
      <vt:lpstr>'8.8'!Oblast_tisku</vt:lpstr>
      <vt:lpstr>'8.9'!Oblast_tisku</vt:lpstr>
      <vt:lpstr>'9.1'!Oblast_tisku</vt:lpstr>
      <vt:lpstr>'9.2'!Oblast_tisku</vt:lpstr>
      <vt:lpstr>'9.3'!Oblast_tisku</vt:lpstr>
      <vt:lpstr>'9.4'!Oblast_tisku</vt:lpstr>
      <vt:lpstr>'9.5'!Oblast_tisku</vt:lpstr>
      <vt:lpstr>Obsah!Oblast_tisku</vt:lpstr>
      <vt:lpstr>Titulní!Oblast_tisku</vt:lpstr>
      <vt:lpstr>Úvod!Oblast_tisku</vt:lpstr>
      <vt:lpstr>Úvod!OLE_LINK107</vt:lpstr>
      <vt:lpstr>'2'!OLE_LINK42</vt:lpstr>
      <vt:lpstr>Úvod!OLE_LINK42</vt:lpstr>
      <vt:lpstr>'2'!OLE_LINK43</vt:lpstr>
      <vt:lpstr>Úvod!OLE_LINK43</vt:lpstr>
      <vt:lpstr>'2'!OLE_LINK6</vt:lpstr>
      <vt:lpstr>'2'!OLE_LINK7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2020-06-30T12:39:34Z</cp:lastPrinted>
  <dcterms:created xsi:type="dcterms:W3CDTF">2011-03-11T11:42:10Z</dcterms:created>
  <dcterms:modified xsi:type="dcterms:W3CDTF">2021-04-28T16:26:18Z</dcterms:modified>
</cp:coreProperties>
</file>